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4625" windowHeight="9225" tabRatio="954" firstSheet="12" activeTab="14"/>
  </bookViews>
  <sheets>
    <sheet name="表一2021年西工区公共财政收入决算报表" sheetId="53" r:id="rId1"/>
    <sheet name="表二2021年西工区一般公共财政支出预算执行情况表" sheetId="28" r:id="rId2"/>
    <sheet name="表三2021年市对西工区返还收入和转移支付情况决算表" sheetId="58" r:id="rId3"/>
    <sheet name="表四2021年西工区公共预算收支决算平衡表" sheetId="56" r:id="rId4"/>
    <sheet name="表六2021年西工区政府性基金收入执行情况表" sheetId="4" r:id="rId5"/>
    <sheet name="表七2021年西工区政府性基金支出决算表" sheetId="5" r:id="rId6"/>
    <sheet name="表八2021年西工区政府性基金收支决算平衡表" sheetId="57" r:id="rId7"/>
    <sheet name="表九2021年西工区国有资本经营收入执行情况表" sheetId="60" r:id="rId8"/>
    <sheet name="表十2021年西工区“三公”经费支出决算表" sheetId="63" r:id="rId9"/>
    <sheet name="表十一2021年政府债务限额和余额情况表" sheetId="68" r:id="rId10"/>
    <sheet name="表十二2022年1-6月西工区公共财政收入完成情况表" sheetId="24" r:id="rId11"/>
    <sheet name="表十三2022年1-6月西工区公共财政支出情况表" sheetId="54" r:id="rId12"/>
    <sheet name="表十四2022年1-6月西工区政府性基金支出完成情况表" sheetId="44" r:id="rId13"/>
    <sheet name="表十五2022年1-6月西工区国有资本经支出完成情况表 " sheetId="67" r:id="rId14"/>
    <sheet name="表十六2022年政府债务限额和余额情况表 (2)" sheetId="69" r:id="rId15"/>
  </sheets>
  <definedNames>
    <definedName name="_xlnm.Print_Area" localSheetId="6">表八2021年西工区政府性基金收支决算平衡表!$A$1:$D$13</definedName>
    <definedName name="_xlnm.Print_Area" localSheetId="1">表二2021年西工区一般公共财政支出预算执行情况表!$A$1:$G$28</definedName>
    <definedName name="_xlnm.Print_Area" localSheetId="4">表六2021年西工区政府性基金收入执行情况表!$A$1:$F$11</definedName>
    <definedName name="_xlnm.Print_Area" localSheetId="5">表七2021年西工区政府性基金支出决算表!$A$1:$F$26</definedName>
    <definedName name="_xlnm.Print_Area" localSheetId="8">表十2021年西工区“三公”经费支出决算表!$A$1:$D$10</definedName>
    <definedName name="_xlnm.Print_Area" localSheetId="10">'表十二2022年1-6月西工区公共财政收入完成情况表'!$A$1:$F$30</definedName>
    <definedName name="_xlnm.Print_Area" localSheetId="14">'表十六2022年政府债务限额和余额情况表 (2)'!$A$1:$G$16</definedName>
    <definedName name="_xlnm.Print_Area" localSheetId="11">'表十三2022年1-6月西工区公共财政支出情况表'!$A$1:$I$27</definedName>
    <definedName name="_xlnm.Print_Area" localSheetId="12">'表十四2022年1-6月西工区政府性基金支出完成情况表'!$A$1:$G$17</definedName>
    <definedName name="_xlnm.Print_Area" localSheetId="13">'表十五2022年1-6月西工区国有资本经支出完成情况表 '!$A$1:$G$18</definedName>
    <definedName name="_xlnm.Print_Area" localSheetId="9">表十一2021年政府债务限额和余额情况表!$A$1:$G$19</definedName>
    <definedName name="_xlnm.Print_Area" localSheetId="3">表四2021年西工区公共预算收支决算平衡表!$A$1:$D$54</definedName>
    <definedName name="_xlnm.Print_Area" localSheetId="0">表一2021年西工区公共财政收入决算报表!$A$1:$G$27</definedName>
    <definedName name="_xlnm.Print_Titles" localSheetId="11">'表十三2022年1-6月西工区公共财政支出情况表'!$2:$5</definedName>
  </definedNames>
  <calcPr calcId="125725"/>
</workbook>
</file>

<file path=xl/calcChain.xml><?xml version="1.0" encoding="utf-8"?>
<calcChain xmlns="http://schemas.openxmlformats.org/spreadsheetml/2006/main">
  <c r="L14" i="69"/>
  <c r="L20" s="1"/>
  <c r="M20"/>
  <c r="N20"/>
  <c r="K21"/>
  <c r="L22"/>
  <c r="K22" s="1"/>
  <c r="M22"/>
  <c r="N22"/>
  <c r="M23"/>
  <c r="N23"/>
  <c r="O23"/>
  <c r="O24"/>
  <c r="M29"/>
  <c r="N29"/>
  <c r="O29"/>
  <c r="C7"/>
  <c r="G17" i="67"/>
  <c r="G15"/>
  <c r="F15"/>
  <c r="B15"/>
  <c r="G14"/>
  <c r="F14"/>
  <c r="H6"/>
  <c r="G6"/>
  <c r="F6"/>
  <c r="D6"/>
  <c r="C6"/>
  <c r="B6"/>
  <c r="F17" i="44"/>
  <c r="F16"/>
  <c r="B16"/>
  <c r="G15"/>
  <c r="F15"/>
  <c r="G14"/>
  <c r="F14"/>
  <c r="B14"/>
  <c r="G13"/>
  <c r="G12"/>
  <c r="F11"/>
  <c r="F10"/>
  <c r="B8"/>
  <c r="H6"/>
  <c r="G6"/>
  <c r="F6"/>
  <c r="E6"/>
  <c r="D6"/>
  <c r="C6"/>
  <c r="B6"/>
  <c r="G27" i="54"/>
  <c r="D27"/>
  <c r="C27"/>
  <c r="B27"/>
  <c r="H26"/>
  <c r="G26"/>
  <c r="B26"/>
  <c r="G25"/>
  <c r="B25"/>
  <c r="H24"/>
  <c r="G24"/>
  <c r="B24"/>
  <c r="H23"/>
  <c r="G23"/>
  <c r="B23"/>
  <c r="G22"/>
  <c r="B22"/>
  <c r="G21"/>
  <c r="B21"/>
  <c r="H20"/>
  <c r="G20"/>
  <c r="B20"/>
  <c r="H19"/>
  <c r="G19"/>
  <c r="B19"/>
  <c r="H18"/>
  <c r="G18"/>
  <c r="B18"/>
  <c r="H17"/>
  <c r="G17"/>
  <c r="B17"/>
  <c r="H16"/>
  <c r="G16"/>
  <c r="B16"/>
  <c r="H15"/>
  <c r="G15"/>
  <c r="B15"/>
  <c r="H14"/>
  <c r="G14"/>
  <c r="D14"/>
  <c r="B14"/>
  <c r="H13"/>
  <c r="G13"/>
  <c r="D13"/>
  <c r="B13"/>
  <c r="H12"/>
  <c r="G12"/>
  <c r="B12"/>
  <c r="H11"/>
  <c r="G11"/>
  <c r="D11"/>
  <c r="B11"/>
  <c r="H10"/>
  <c r="G10"/>
  <c r="D10"/>
  <c r="B10"/>
  <c r="B9"/>
  <c r="B8"/>
  <c r="H7"/>
  <c r="G7"/>
  <c r="B7"/>
  <c r="H6"/>
  <c r="G6"/>
  <c r="D6"/>
  <c r="C6"/>
  <c r="B6"/>
  <c r="F30" i="24"/>
  <c r="E30"/>
  <c r="F28"/>
  <c r="E28"/>
  <c r="F25"/>
  <c r="E25"/>
  <c r="F23"/>
  <c r="F22"/>
  <c r="E22"/>
  <c r="F21"/>
  <c r="E21"/>
  <c r="F20"/>
  <c r="E20"/>
  <c r="D20"/>
  <c r="C20"/>
  <c r="B20"/>
  <c r="F18"/>
  <c r="E18"/>
  <c r="F17"/>
  <c r="E17"/>
  <c r="F16"/>
  <c r="E16"/>
  <c r="F15"/>
  <c r="E15"/>
  <c r="F14"/>
  <c r="E14"/>
  <c r="F13"/>
  <c r="E13"/>
  <c r="F12"/>
  <c r="E12"/>
  <c r="F10"/>
  <c r="E10"/>
  <c r="F8"/>
  <c r="E8"/>
  <c r="F7"/>
  <c r="E7"/>
  <c r="F6"/>
  <c r="E6"/>
  <c r="D6"/>
  <c r="C6"/>
  <c r="B6"/>
  <c r="F5"/>
  <c r="E5"/>
  <c r="D5"/>
  <c r="C5"/>
  <c r="B5"/>
  <c r="L10" i="63"/>
  <c r="D10"/>
  <c r="C10"/>
  <c r="B10"/>
  <c r="K8"/>
  <c r="D8"/>
  <c r="D7"/>
  <c r="D6"/>
  <c r="D13" i="57"/>
  <c r="B13"/>
  <c r="F26" i="5"/>
  <c r="E26"/>
  <c r="D26"/>
  <c r="C26"/>
  <c r="C25"/>
  <c r="C23"/>
  <c r="F21"/>
  <c r="E21"/>
  <c r="D21"/>
  <c r="C21"/>
  <c r="F19"/>
  <c r="F18"/>
  <c r="F17"/>
  <c r="C17"/>
  <c r="C16"/>
  <c r="C15"/>
  <c r="C14"/>
  <c r="F13"/>
  <c r="F12"/>
  <c r="C12"/>
  <c r="C11"/>
  <c r="F10"/>
  <c r="F9"/>
  <c r="C9"/>
  <c r="F8"/>
  <c r="F6"/>
  <c r="F5"/>
  <c r="C5"/>
  <c r="G11" i="4"/>
  <c r="F11"/>
  <c r="E11"/>
  <c r="D11"/>
  <c r="C11"/>
  <c r="F9"/>
  <c r="F8"/>
  <c r="E8"/>
  <c r="D55" i="56"/>
  <c r="D54"/>
  <c r="B54"/>
  <c r="B28"/>
  <c r="B12"/>
  <c r="B5"/>
  <c r="D51" i="58"/>
  <c r="E50"/>
  <c r="D50"/>
  <c r="E49"/>
  <c r="D49"/>
  <c r="D48"/>
  <c r="D46"/>
  <c r="E45"/>
  <c r="D45"/>
  <c r="E44"/>
  <c r="D44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E31"/>
  <c r="D31"/>
  <c r="E30"/>
  <c r="D30"/>
  <c r="C30"/>
  <c r="B30"/>
  <c r="D29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5"/>
  <c r="D15"/>
  <c r="E14"/>
  <c r="D14"/>
  <c r="C14"/>
  <c r="B14"/>
  <c r="D13"/>
  <c r="D12"/>
  <c r="D11"/>
  <c r="D10"/>
  <c r="D9"/>
  <c r="E8"/>
  <c r="D8"/>
  <c r="C8"/>
  <c r="B8"/>
  <c r="E7"/>
  <c r="D7"/>
  <c r="C7"/>
  <c r="B7"/>
  <c r="G28" i="28"/>
  <c r="F28"/>
  <c r="G27"/>
  <c r="F27"/>
  <c r="E25"/>
  <c r="G23"/>
  <c r="F23"/>
  <c r="G21"/>
  <c r="F21"/>
  <c r="E21"/>
  <c r="G20"/>
  <c r="F20"/>
  <c r="G19"/>
  <c r="F19"/>
  <c r="G18"/>
  <c r="F18"/>
  <c r="E18"/>
  <c r="G17"/>
  <c r="F17"/>
  <c r="E17"/>
  <c r="G16"/>
  <c r="F16"/>
  <c r="E16"/>
  <c r="G15"/>
  <c r="F15"/>
  <c r="E15"/>
  <c r="J14"/>
  <c r="G14"/>
  <c r="F14"/>
  <c r="E14"/>
  <c r="G13"/>
  <c r="F13"/>
  <c r="E13"/>
  <c r="N12"/>
  <c r="M12"/>
  <c r="J12"/>
  <c r="G12"/>
  <c r="F12"/>
  <c r="E12"/>
  <c r="G11"/>
  <c r="F11"/>
  <c r="E11"/>
  <c r="M10"/>
  <c r="K10"/>
  <c r="G10"/>
  <c r="F10"/>
  <c r="E10"/>
  <c r="G9"/>
  <c r="F9"/>
  <c r="E9"/>
  <c r="G8"/>
  <c r="F8"/>
  <c r="E8"/>
  <c r="G7"/>
  <c r="F7"/>
  <c r="E7"/>
  <c r="L6"/>
  <c r="K6"/>
  <c r="H6"/>
  <c r="G6"/>
  <c r="F6"/>
  <c r="E6"/>
  <c r="D6"/>
  <c r="C6"/>
  <c r="B6"/>
  <c r="G27" i="53"/>
  <c r="C27"/>
  <c r="G26"/>
  <c r="C26"/>
  <c r="G25"/>
  <c r="C25"/>
  <c r="G24"/>
  <c r="F24"/>
  <c r="C24"/>
  <c r="B24"/>
  <c r="G23"/>
  <c r="F23"/>
  <c r="C23"/>
  <c r="G22"/>
  <c r="F22"/>
  <c r="C22"/>
  <c r="G21"/>
  <c r="F21"/>
  <c r="C21"/>
  <c r="H20"/>
  <c r="G20"/>
  <c r="F20"/>
  <c r="E20"/>
  <c r="D20"/>
  <c r="C20"/>
  <c r="B20"/>
  <c r="G19"/>
  <c r="F19"/>
  <c r="C19"/>
  <c r="G18"/>
  <c r="F18"/>
  <c r="C18"/>
  <c r="G17"/>
  <c r="F17"/>
  <c r="C17"/>
  <c r="G16"/>
  <c r="F16"/>
  <c r="C16"/>
  <c r="G15"/>
  <c r="F15"/>
  <c r="C15"/>
  <c r="G14"/>
  <c r="F14"/>
  <c r="C14"/>
  <c r="G13"/>
  <c r="F13"/>
  <c r="C13"/>
  <c r="G12"/>
  <c r="F12"/>
  <c r="C12"/>
  <c r="G11"/>
  <c r="F11"/>
  <c r="C11"/>
  <c r="G10"/>
  <c r="F10"/>
  <c r="C10"/>
  <c r="C9"/>
  <c r="G8"/>
  <c r="F8"/>
  <c r="C8"/>
  <c r="H7"/>
  <c r="G7"/>
  <c r="F7"/>
  <c r="E7"/>
  <c r="D7"/>
  <c r="C7"/>
  <c r="B7"/>
  <c r="H6"/>
  <c r="G6"/>
  <c r="F6"/>
  <c r="E6"/>
  <c r="D6"/>
  <c r="C6"/>
  <c r="B6"/>
  <c r="L23" i="69" l="1"/>
  <c r="K20"/>
  <c r="K23" l="1"/>
  <c r="L29"/>
  <c r="K29" s="1"/>
</calcChain>
</file>

<file path=xl/comments1.xml><?xml version="1.0" encoding="utf-8"?>
<comments xmlns="http://schemas.openxmlformats.org/spreadsheetml/2006/main">
  <authors>
    <author>王艳艳</author>
  </authors>
  <commentList>
    <comment ref="C8" authorId="0">
      <text>
        <r>
          <rPr>
            <b/>
            <sz val="9"/>
            <rFont val="宋体"/>
            <family val="3"/>
            <charset val="134"/>
          </rPr>
          <t>省级分成</t>
        </r>
        <r>
          <rPr>
            <b/>
            <sz val="9"/>
            <rFont val="Tahoma"/>
            <family val="2"/>
          </rPr>
          <t>+</t>
        </r>
        <r>
          <rPr>
            <b/>
            <sz val="9"/>
            <rFont val="宋体"/>
            <family val="3"/>
            <charset val="134"/>
          </rPr>
          <t>三税分成基数</t>
        </r>
      </text>
    </comment>
    <comment ref="C10" authorId="0">
      <text>
        <r>
          <rPr>
            <b/>
            <sz val="9"/>
            <rFont val="宋体"/>
            <family val="3"/>
            <charset val="134"/>
          </rPr>
          <t>除前四项以外的所有专项上解和其他上解</t>
        </r>
      </text>
    </comment>
  </commentList>
</comments>
</file>

<file path=xl/sharedStrings.xml><?xml version="1.0" encoding="utf-8"?>
<sst xmlns="http://schemas.openxmlformats.org/spreadsheetml/2006/main" count="454" uniqueCount="381">
  <si>
    <t>2021年西工区一般公共预算收入决算报表</t>
  </si>
  <si>
    <t>单位:万元</t>
  </si>
  <si>
    <t>项目</t>
  </si>
  <si>
    <t>年初       预算数</t>
  </si>
  <si>
    <t>调整数</t>
  </si>
  <si>
    <t>调整       预算数</t>
  </si>
  <si>
    <t>决算数</t>
  </si>
  <si>
    <t>为预算数的%</t>
  </si>
  <si>
    <t>比去年同期增长%</t>
  </si>
  <si>
    <r>
      <rPr>
        <sz val="12"/>
        <rFont val="Times New Roman"/>
        <family val="1"/>
      </rPr>
      <t>2020</t>
    </r>
    <r>
      <rPr>
        <sz val="12"/>
        <rFont val="宋体"/>
        <family val="3"/>
        <charset val="134"/>
      </rPr>
      <t>年完成数</t>
    </r>
  </si>
  <si>
    <t>一般公共预算收入合计</t>
  </si>
  <si>
    <t>税收收入</t>
  </si>
  <si>
    <t>增值税</t>
  </si>
  <si>
    <t>营业税</t>
  </si>
  <si>
    <t>企业所得税</t>
  </si>
  <si>
    <t>个人所得税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</si>
  <si>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</si>
  <si>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</si>
  <si>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</si>
  <si>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</si>
  <si>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</si>
  <si>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</si>
  <si>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</si>
  <si>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其他税收收入</t>
  </si>
  <si>
    <t>非税收入</t>
  </si>
  <si>
    <t>专项收入</t>
  </si>
  <si>
    <t>行政事业性收费收入</t>
  </si>
  <si>
    <t>罚没收入</t>
  </si>
  <si>
    <t>国有资源(资产)有偿使用</t>
  </si>
  <si>
    <t>捐赠收入</t>
  </si>
  <si>
    <t>其他收入</t>
  </si>
  <si>
    <t>政府住房基金收入</t>
  </si>
  <si>
    <t>注：“一般公共预算收入合计”、“非税收入”中的“调整预算数”和“决算数”计算公式中没有“政府住房基金收入”的数字（1112、1779）</t>
  </si>
  <si>
    <t>2021年西工区一般公共预算支出决算报表</t>
  </si>
  <si>
    <t>单位: 万元</t>
  </si>
  <si>
    <t>预算科目</t>
  </si>
  <si>
    <t>调整预算数</t>
  </si>
  <si>
    <t>为调整预算数的%</t>
  </si>
  <si>
    <r>
      <rPr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20年</t>
    </r>
  </si>
  <si>
    <t>一般公共预算支出</t>
  </si>
  <si>
    <t>一般公共服务</t>
  </si>
  <si>
    <t>公共安全</t>
  </si>
  <si>
    <t>教育</t>
  </si>
  <si>
    <t>科学技术</t>
  </si>
  <si>
    <t>文化体育与传媒</t>
  </si>
  <si>
    <t>社会保障和就业</t>
  </si>
  <si>
    <t>节能环保</t>
  </si>
  <si>
    <t>交通运输</t>
  </si>
  <si>
    <t>金融支出</t>
  </si>
  <si>
    <t>年初预留</t>
  </si>
  <si>
    <t>预备费</t>
  </si>
  <si>
    <t>债务还本支出</t>
  </si>
  <si>
    <t>债务付息支出</t>
  </si>
  <si>
    <t>其他支出</t>
  </si>
  <si>
    <r>
      <rPr>
        <sz val="18"/>
        <rFont val="Times New Roman"/>
        <family val="1"/>
      </rPr>
      <t>2021</t>
    </r>
    <r>
      <rPr>
        <sz val="18"/>
        <rFont val="方正小标宋简体"/>
        <family val="4"/>
        <charset val="134"/>
      </rPr>
      <t>年市对西工区返还收入和转移支付决算表</t>
    </r>
    <r>
      <rPr>
        <sz val="18"/>
        <rFont val="Times New Roman"/>
        <family val="1"/>
      </rPr>
      <t xml:space="preserve">     </t>
    </r>
    <r>
      <rPr>
        <sz val="18"/>
        <rFont val="方正小标宋简体"/>
        <family val="4"/>
        <charset val="134"/>
      </rPr>
      <t>（公共财政预算分项目）</t>
    </r>
  </si>
  <si>
    <r>
      <rPr>
        <sz val="11"/>
        <rFont val="宋体"/>
        <family val="3"/>
        <charset val="134"/>
      </rPr>
      <t>单位</t>
    </r>
    <r>
      <rPr>
        <sz val="11"/>
        <rFont val="Times New Roman"/>
        <family val="1"/>
      </rPr>
      <t>:</t>
    </r>
    <r>
      <rPr>
        <sz val="11"/>
        <rFont val="宋体"/>
        <family val="3"/>
        <charset val="134"/>
      </rPr>
      <t>万元</t>
    </r>
  </si>
  <si>
    <r>
      <rPr>
        <b/>
        <sz val="12"/>
        <rFont val="宋体"/>
        <family val="3"/>
        <charset val="134"/>
      </rPr>
      <t>项</t>
    </r>
    <r>
      <rPr>
        <b/>
        <sz val="12"/>
        <rFont val="Times New Roman"/>
        <family val="1"/>
      </rPr>
      <t xml:space="preserve">     </t>
    </r>
    <r>
      <rPr>
        <b/>
        <sz val="12"/>
        <rFont val="宋体"/>
        <family val="3"/>
        <charset val="134"/>
      </rPr>
      <t>目</t>
    </r>
  </si>
  <si>
    <t>补助县（市、区）总计</t>
  </si>
  <si>
    <r>
      <rPr>
        <b/>
        <sz val="12"/>
        <rFont val="宋体"/>
        <family val="3"/>
        <charset val="134"/>
      </rPr>
      <t>20</t>
    </r>
    <r>
      <rPr>
        <b/>
        <sz val="12"/>
        <rFont val="宋体"/>
        <family val="3"/>
        <charset val="134"/>
      </rPr>
      <t>20</t>
    </r>
    <r>
      <rPr>
        <b/>
        <sz val="10"/>
        <rFont val="宋体"/>
        <family val="3"/>
        <charset val="134"/>
      </rPr>
      <t>年</t>
    </r>
  </si>
  <si>
    <r>
      <rPr>
        <b/>
        <sz val="10"/>
        <rFont val="宋体"/>
        <family val="3"/>
        <charset val="134"/>
      </rPr>
      <t>同比增减</t>
    </r>
    <r>
      <rPr>
        <b/>
        <sz val="10"/>
        <rFont val="Times New Roman"/>
        <family val="1"/>
      </rPr>
      <t xml:space="preserve">  %</t>
    </r>
  </si>
  <si>
    <r>
      <rPr>
        <b/>
        <sz val="12"/>
        <rFont val="宋体"/>
        <family val="3"/>
        <charset val="134"/>
      </rPr>
      <t>总计</t>
    </r>
  </si>
  <si>
    <r>
      <rPr>
        <b/>
        <sz val="12"/>
        <rFont val="宋体"/>
        <family val="3"/>
        <charset val="134"/>
      </rPr>
      <t>返还性收入</t>
    </r>
  </si>
  <si>
    <r>
      <rPr>
        <sz val="10"/>
        <rFont val="Helv"/>
        <family val="2"/>
      </rPr>
      <t>新增值税核定基数</t>
    </r>
  </si>
  <si>
    <r>
      <rPr>
        <sz val="10"/>
        <rFont val="Helv"/>
        <family val="2"/>
      </rPr>
      <t>增值税税收返还</t>
    </r>
  </si>
  <si>
    <r>
      <rPr>
        <sz val="10"/>
        <rFont val="Helv"/>
        <family val="2"/>
      </rPr>
      <t>消费税税收返还</t>
    </r>
  </si>
  <si>
    <r>
      <rPr>
        <sz val="10"/>
        <rFont val="Helv"/>
        <family val="2"/>
      </rPr>
      <t>所得税基数返还</t>
    </r>
  </si>
  <si>
    <r>
      <rPr>
        <sz val="10"/>
        <rFont val="Helv"/>
        <family val="2"/>
      </rPr>
      <t>成品油税费改革税收返还</t>
    </r>
  </si>
  <si>
    <r>
      <rPr>
        <b/>
        <sz val="12"/>
        <rFont val="宋体"/>
        <family val="3"/>
        <charset val="134"/>
      </rPr>
      <t>一般性转移支付</t>
    </r>
  </si>
  <si>
    <t>均衡性转移支付收入</t>
  </si>
  <si>
    <t>县级基本财力保障机制奖补资金收入</t>
  </si>
  <si>
    <t>结算补助收入</t>
  </si>
  <si>
    <t>固定数额转移支付收入</t>
  </si>
  <si>
    <t>公共安全共同事权转移支付收入</t>
  </si>
  <si>
    <t>教育共同财政事权转移支付收入</t>
  </si>
  <si>
    <t>科学技术共同财政事权转移支付收入</t>
  </si>
  <si>
    <t>文化共同财政事权转移支付收入</t>
  </si>
  <si>
    <t>社会保障和就业共同财政事权转移支付收入</t>
  </si>
  <si>
    <t xml:space="preserve">医疗卫生共同财政事权转移支付收入  </t>
  </si>
  <si>
    <t>农林水共同财政事权转移支付收入</t>
  </si>
  <si>
    <t>交通共同财政事权转移支付收入</t>
  </si>
  <si>
    <t>住房保障共同财政事权转移支付收入</t>
  </si>
  <si>
    <t>灾害防治及应急管理共同财政事权转移支付收入</t>
  </si>
  <si>
    <t>其他一般性转移支付收入</t>
  </si>
  <si>
    <r>
      <rPr>
        <b/>
        <sz val="12"/>
        <rFont val="宋体"/>
        <family val="3"/>
        <charset val="134"/>
      </rPr>
      <t>专项转移支付</t>
    </r>
  </si>
  <si>
    <t>国防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</si>
  <si>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</si>
  <si>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</si>
  <si>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</si>
  <si>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</si>
  <si>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</si>
  <si>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</si>
  <si>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</si>
  <si>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</t>
  </si>
  <si>
    <t>住房保障</t>
  </si>
  <si>
    <t>灾害防治及应急管理支出</t>
  </si>
  <si>
    <t>债券转贷收入</t>
  </si>
  <si>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20年政府债券转贷资金</t>
    </r>
  </si>
  <si>
    <r>
      <rPr>
        <b/>
        <sz val="18"/>
        <rFont val="Times New Roman"/>
        <family val="1"/>
      </rPr>
      <t>2021</t>
    </r>
    <r>
      <rPr>
        <b/>
        <sz val="18"/>
        <rFont val="宋体"/>
        <family val="3"/>
        <charset val="134"/>
      </rPr>
      <t>年西工区一般公共预算收支决算平衡表</t>
    </r>
  </si>
  <si>
    <r>
      <rPr>
        <sz val="12"/>
        <rFont val="宋体"/>
        <family val="3"/>
        <charset val="134"/>
      </rPr>
      <t>单位</t>
    </r>
    <r>
      <rPr>
        <sz val="12"/>
        <rFont val="Times New Roman"/>
        <family val="1"/>
      </rPr>
      <t xml:space="preserve">: </t>
    </r>
    <r>
      <rPr>
        <sz val="12"/>
        <rFont val="宋体"/>
        <family val="3"/>
        <charset val="134"/>
      </rPr>
      <t>万元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</si>
  <si>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（一）</t>
    </r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本年收入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</si>
  <si>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（一）本年支出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</si>
  <si>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（二）上级补助收入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</si>
  <si>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（二）上解上级支出</t>
    </r>
  </si>
  <si>
    <r>
      <rPr>
        <b/>
        <sz val="8"/>
        <rFont val="Times New Roman"/>
        <family val="1"/>
      </rPr>
      <t xml:space="preserve">    1</t>
    </r>
    <r>
      <rPr>
        <b/>
        <sz val="8"/>
        <rFont val="宋体"/>
        <family val="3"/>
        <charset val="134"/>
      </rPr>
      <t>、返还性收入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</si>
  <si>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体制结算上解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</si>
  <si>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所得税基数返还补助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</si>
  <si>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出口退税专项上解支出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</si>
  <si>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成品油价格和税费改革税收返还收入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</si>
  <si>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增值税等收入增量分成上解支出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</si>
  <si>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增值税返还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</si>
  <si>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地税增量分成上解支出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</si>
  <si>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消费税返还基数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</si>
  <si>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其他专项上解支出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</si>
  <si>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增值税税收返还（上解）基数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</si>
  <si>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（三）省直管县上解省辖市支出</t>
    </r>
  </si>
  <si>
    <r>
      <rPr>
        <b/>
        <sz val="8"/>
        <rFont val="Times New Roman"/>
        <family val="1"/>
      </rPr>
      <t xml:space="preserve">    2</t>
    </r>
    <r>
      <rPr>
        <b/>
        <sz val="8"/>
        <rFont val="宋体"/>
        <family val="3"/>
        <charset val="134"/>
      </rPr>
      <t>、一般转移支付收入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</si>
  <si>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（四）一般债务还本支出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</si>
  <si>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均衡性转移支付收入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</si>
  <si>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一般债券还本支出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</si>
  <si>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结算补助收入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</si>
  <si>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向外国政府借款还本支出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</si>
  <si>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固定数额补助收入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</si>
  <si>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向国际组织借款还本支出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</si>
  <si>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公共安全共同财政事权转移支付收入</t>
    </r>
    <r>
      <rPr>
        <sz val="8"/>
        <rFont val="Times New Roman"/>
        <family val="1"/>
      </rPr>
      <t xml:space="preserve">  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</si>
  <si>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其他一般债务还本支出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</si>
  <si>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教育共同财政事权转移支付收入</t>
    </r>
    <r>
      <rPr>
        <sz val="8"/>
        <rFont val="Times New Roman"/>
        <family val="1"/>
      </rPr>
      <t xml:space="preserve">  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</si>
  <si>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（五）待偿债置换一般债券结余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</si>
  <si>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科学技术共同财政事权转移支付收入</t>
    </r>
    <r>
      <rPr>
        <sz val="8"/>
        <rFont val="Times New Roman"/>
        <family val="1"/>
      </rPr>
      <t xml:space="preserve">  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</si>
  <si>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（六）</t>
    </r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增设预算周转金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</si>
  <si>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文化旅游体育与传媒共同财政事权转移支付收入</t>
    </r>
    <r>
      <rPr>
        <sz val="8"/>
        <rFont val="Times New Roman"/>
        <family val="1"/>
      </rPr>
      <t xml:space="preserve">  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</si>
  <si>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（七）</t>
    </r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补充预算稳定调节基金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</si>
  <si>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社会保障和就业共同财政事权转移支付收入</t>
    </r>
    <r>
      <rPr>
        <sz val="8"/>
        <rFont val="Times New Roman"/>
        <family val="1"/>
      </rPr>
      <t xml:space="preserve">  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</si>
  <si>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（八）</t>
    </r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调出资金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</si>
  <si>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卫生健康共同财政事权转移支付收入</t>
    </r>
    <r>
      <rPr>
        <sz val="8"/>
        <rFont val="Times New Roman"/>
        <family val="1"/>
      </rPr>
      <t xml:space="preserve">  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</si>
  <si>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（九）年终滚存结余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</si>
  <si>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农林水共同财政事权转移支付收入</t>
    </r>
    <r>
      <rPr>
        <sz val="8"/>
        <rFont val="Times New Roman"/>
        <family val="1"/>
      </rPr>
      <t xml:space="preserve">  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</si>
  <si>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减：结转下年支出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</si>
  <si>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交通运输共同财政事权转移支付收入</t>
    </r>
    <r>
      <rPr>
        <sz val="8"/>
        <rFont val="Times New Roman"/>
        <family val="1"/>
      </rPr>
      <t xml:space="preserve">  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</si>
  <si>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住房保障共同财政事权转移支付收入</t>
    </r>
    <r>
      <rPr>
        <sz val="8"/>
        <rFont val="Times New Roman"/>
        <family val="1"/>
      </rPr>
      <t xml:space="preserve">  </t>
    </r>
  </si>
  <si>
    <r>
      <rPr>
        <sz val="10"/>
        <rFont val="宋体"/>
        <family val="3"/>
        <charset val="134"/>
      </rPr>
      <t>其他一般性转移支付收入</t>
    </r>
  </si>
  <si>
    <r>
      <rPr>
        <b/>
        <sz val="8"/>
        <rFont val="Times New Roman"/>
        <family val="1"/>
      </rPr>
      <t xml:space="preserve">   3</t>
    </r>
    <r>
      <rPr>
        <b/>
        <sz val="8"/>
        <rFont val="宋体"/>
        <family val="3"/>
        <charset val="134"/>
      </rPr>
      <t>、专项转移支付收入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</si>
  <si>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一般公共服务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</si>
  <si>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公共安全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</si>
  <si>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教育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</si>
  <si>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科学技术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</si>
  <si>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文化体育与传媒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</si>
  <si>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社会保障和就业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</si>
  <si>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卫生健康支出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</si>
  <si>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节能环保支出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</si>
  <si>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城乡社区支出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</si>
  <si>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农林水支出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</si>
  <si>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交通运输支出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</si>
  <si>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资源勘探信息等支出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</si>
  <si>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商业服务业等支出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</si>
  <si>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金融支出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</si>
  <si>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住房保障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</si>
  <si>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其他支出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</si>
  <si>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（三）</t>
    </r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一般债券收入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</si>
  <si>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新增一般债券收入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</si>
  <si>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再融资一般债券收入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</si>
  <si>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（四）</t>
    </r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上年结余</t>
    </r>
  </si>
  <si>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（五）</t>
    </r>
    <r>
      <rPr>
        <b/>
        <sz val="8"/>
        <rFont val="Times New Roman"/>
        <family val="1"/>
      </rPr>
      <t xml:space="preserve"> </t>
    </r>
    <r>
      <rPr>
        <b/>
        <sz val="8"/>
        <rFont val="宋体"/>
        <family val="3"/>
        <charset val="134"/>
      </rPr>
      <t>调入资金</t>
    </r>
  </si>
  <si>
    <r>
      <rPr>
        <sz val="8"/>
        <rFont val="Times New Roman"/>
        <family val="1"/>
      </rPr>
      <t xml:space="preserve">    </t>
    </r>
    <r>
      <rPr>
        <sz val="8"/>
        <rFont val="宋体"/>
        <family val="3"/>
        <charset val="134"/>
      </rPr>
      <t>从政府性基金预算调入</t>
    </r>
  </si>
  <si>
    <t>从其他资金调入一般公共预算</t>
  </si>
  <si>
    <r>
      <rPr>
        <b/>
        <sz val="8"/>
        <rFont val="宋体"/>
        <family val="3"/>
        <charset val="134"/>
      </rPr>
      <t>（六）动用预算稳定调节基金</t>
    </r>
  </si>
  <si>
    <r>
      <rPr>
        <b/>
        <sz val="12"/>
        <rFont val="宋体"/>
        <family val="3"/>
        <charset val="134"/>
      </rPr>
      <t>收入总计</t>
    </r>
  </si>
  <si>
    <r>
      <rPr>
        <b/>
        <sz val="12"/>
        <rFont val="宋体"/>
        <family val="3"/>
        <charset val="134"/>
      </rPr>
      <t>支出总计</t>
    </r>
  </si>
  <si>
    <t>在“收入总计”部分，与总决算表有17235万元差额，具体为：             “县级基本财力保障机制奖补资金收入 812万元”                           “灾害防治及应急管理共同财政事权转移支付收入 2万元”                      “灾害防治及应急管理 21万元”                                                      “债务转贷收入 16400万元”                                                      （812+2+21+16400=17235）                                                       以上四项此表没有</t>
  </si>
  <si>
    <t>2021年西工区政府性基金收入决算表</t>
  </si>
  <si>
    <t>单位：万元</t>
  </si>
  <si>
    <t>项          目</t>
  </si>
  <si>
    <t>调整          预算数</t>
  </si>
  <si>
    <t>完成数</t>
  </si>
  <si>
    <t>2020年</t>
  </si>
  <si>
    <t>本年收入</t>
  </si>
  <si>
    <t>上年结转</t>
  </si>
  <si>
    <t>上级补助收入</t>
  </si>
  <si>
    <t>调入资金</t>
  </si>
  <si>
    <t>政府性基金收入合计</t>
  </si>
  <si>
    <t>表六、表七、表八均为和基金相关的表，我在填报时参考了总决算报表中L08/L09/L10/L11/L12/L13这几张表，由于两套表中具体内容有差别，我已尽量按照相关对应项目填列，还请核对。</t>
  </si>
  <si>
    <r>
      <rPr>
        <sz val="18"/>
        <rFont val="Times New Roman"/>
        <family val="1"/>
      </rPr>
      <t>2021</t>
    </r>
    <r>
      <rPr>
        <sz val="18"/>
        <rFont val="方正小标宋简体"/>
        <family val="4"/>
        <charset val="134"/>
      </rPr>
      <t>年西工区政府性基金支出执行情况表</t>
    </r>
  </si>
  <si>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单位：万元</t>
    </r>
  </si>
  <si>
    <r>
      <rPr>
        <sz val="12"/>
        <rFont val="黑体"/>
        <family val="3"/>
        <charset val="134"/>
      </rPr>
      <t>项</t>
    </r>
    <r>
      <rPr>
        <sz val="12"/>
        <rFont val="Times New Roman"/>
        <family val="1"/>
      </rPr>
      <t xml:space="preserve">          </t>
    </r>
    <r>
      <rPr>
        <sz val="12"/>
        <rFont val="黑体"/>
        <family val="3"/>
        <charset val="134"/>
      </rPr>
      <t>目</t>
    </r>
  </si>
  <si>
    <r>
      <rPr>
        <sz val="12"/>
        <rFont val="黑体"/>
        <family val="3"/>
        <charset val="134"/>
      </rPr>
      <t>年初预算数</t>
    </r>
  </si>
  <si>
    <r>
      <rPr>
        <sz val="12"/>
        <rFont val="黑体"/>
        <family val="3"/>
        <charset val="134"/>
      </rPr>
      <t>调整数</t>
    </r>
  </si>
  <si>
    <r>
      <rPr>
        <sz val="12"/>
        <rFont val="黑体"/>
        <family val="3"/>
        <charset val="134"/>
      </rPr>
      <t>调整预算数</t>
    </r>
  </si>
  <si>
    <r>
      <rPr>
        <sz val="12"/>
        <rFont val="黑体"/>
        <family val="3"/>
        <charset val="134"/>
      </rPr>
      <t>完成数</t>
    </r>
  </si>
  <si>
    <r>
      <rPr>
        <sz val="12"/>
        <rFont val="黑体"/>
        <family val="3"/>
        <charset val="134"/>
      </rPr>
      <t>为调整预算数的</t>
    </r>
    <r>
      <rPr>
        <sz val="12"/>
        <rFont val="Times New Roman"/>
        <family val="1"/>
      </rPr>
      <t>%</t>
    </r>
  </si>
  <si>
    <r>
      <rPr>
        <b/>
        <sz val="11"/>
        <rFont val="宋体"/>
        <family val="3"/>
        <charset val="134"/>
      </rPr>
      <t>一、本年支出</t>
    </r>
  </si>
  <si>
    <r>
      <rPr>
        <b/>
        <sz val="11"/>
        <rFont val="宋体"/>
        <family val="3"/>
        <charset val="134"/>
      </rPr>
      <t>文化旅游体育与传媒支出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</si>
  <si>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旅游发展基金支出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</si>
  <si>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国家电影事业发展专项资金支出</t>
    </r>
  </si>
  <si>
    <r>
      <rPr>
        <b/>
        <sz val="11"/>
        <rFont val="宋体"/>
        <family val="3"/>
        <charset val="134"/>
      </rPr>
      <t>社会保障和就业支出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</si>
  <si>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大中型水库移民后期扶持基金支出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</si>
  <si>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小型水库移民扶助基金及对应专项债务收入安排的支出</t>
    </r>
  </si>
  <si>
    <r>
      <rPr>
        <b/>
        <sz val="11"/>
        <rFont val="宋体"/>
        <family val="3"/>
        <charset val="134"/>
      </rPr>
      <t>城乡社区支出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</si>
  <si>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国有土地使用权出让收入安排的支出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</si>
  <si>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国有土地收益基金安排的支出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</si>
  <si>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城市基础设施配套费及对应专项债务收入安排的支出</t>
    </r>
  </si>
  <si>
    <r>
      <rPr>
        <b/>
        <sz val="11"/>
        <rFont val="宋体"/>
        <family val="3"/>
        <charset val="134"/>
      </rPr>
      <t>交通运输支出</t>
    </r>
  </si>
  <si>
    <r>
      <rPr>
        <b/>
        <sz val="11"/>
        <rFont val="宋体"/>
        <family val="3"/>
        <charset val="134"/>
      </rPr>
      <t>其他支出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</si>
  <si>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彩票公益金安排的支出</t>
    </r>
  </si>
  <si>
    <t xml:space="preserve"> 其他政府性基金及对应专项债务收入安排的支出</t>
  </si>
  <si>
    <r>
      <rPr>
        <b/>
        <sz val="11"/>
        <rFont val="宋体"/>
        <family val="3"/>
        <charset val="134"/>
      </rPr>
      <t>政府性基金预算支出合计</t>
    </r>
  </si>
  <si>
    <r>
      <rPr>
        <b/>
        <sz val="11"/>
        <rFont val="宋体"/>
        <family val="3"/>
        <charset val="134"/>
      </rPr>
      <t>二、调出资金</t>
    </r>
  </si>
  <si>
    <r>
      <rPr>
        <b/>
        <sz val="11"/>
        <rFont val="宋体"/>
        <family val="3"/>
        <charset val="134"/>
      </rPr>
      <t>三、结转下年</t>
    </r>
  </si>
  <si>
    <r>
      <rPr>
        <b/>
        <sz val="11"/>
        <rFont val="宋体"/>
        <family val="3"/>
        <charset val="134"/>
      </rPr>
      <t>四、上解上级支出</t>
    </r>
  </si>
  <si>
    <r>
      <rPr>
        <b/>
        <sz val="11"/>
        <rFont val="宋体"/>
        <family val="3"/>
        <charset val="134"/>
      </rPr>
      <t>五、债务转贷支出</t>
    </r>
  </si>
  <si>
    <r>
      <rPr>
        <b/>
        <sz val="11"/>
        <rFont val="宋体"/>
        <family val="3"/>
        <charset val="134"/>
      </rPr>
      <t>政府性基金预算支出总计</t>
    </r>
  </si>
  <si>
    <t>“一、本年合计”对应的空格没有公式，总决算表中有“债务付息支出 115万元”此表没有，所以应该有差额，请核对。</t>
  </si>
  <si>
    <t>2021年西工区政府性基金收支决算平衡表</t>
  </si>
  <si>
    <t>一、本年政府性基金收入</t>
  </si>
  <si>
    <t>一、本年政府性基金支出</t>
  </si>
  <si>
    <t>二、上级补助收入</t>
  </si>
  <si>
    <t>二、上解上级支出</t>
  </si>
  <si>
    <t>三、调入资金</t>
  </si>
  <si>
    <t>三、补助下级支出</t>
  </si>
  <si>
    <r>
      <rPr>
        <sz val="12"/>
        <rFont val="Times New Roman"/>
        <family val="1"/>
      </rPr>
      <t xml:space="preserve">    1.</t>
    </r>
    <r>
      <rPr>
        <sz val="12"/>
        <rFont val="Helv"/>
        <family val="2"/>
      </rPr>
      <t>公共财政预算调入</t>
    </r>
  </si>
  <si>
    <t>四、调出资金</t>
  </si>
  <si>
    <r>
      <rPr>
        <sz val="12"/>
        <rFont val="Times New Roman"/>
        <family val="1"/>
      </rPr>
      <t xml:space="preserve">    2.</t>
    </r>
    <r>
      <rPr>
        <sz val="12"/>
        <rFont val="Helv"/>
        <family val="2"/>
      </rPr>
      <t>财政专户管理资金调入</t>
    </r>
  </si>
  <si>
    <t>五、年终滚存结余</t>
  </si>
  <si>
    <r>
      <rPr>
        <sz val="12"/>
        <rFont val="Times New Roman"/>
        <family val="1"/>
      </rPr>
      <t xml:space="preserve">    3.</t>
    </r>
    <r>
      <rPr>
        <sz val="12"/>
        <rFont val="Helv"/>
        <family val="2"/>
      </rPr>
      <t>其他调入</t>
    </r>
  </si>
  <si>
    <r>
      <rPr>
        <sz val="12"/>
        <rFont val="Helv"/>
        <family val="2"/>
      </rPr>
      <t xml:space="preserve">      </t>
    </r>
    <r>
      <rPr>
        <sz val="12"/>
        <rFont val="宋体"/>
        <family val="3"/>
        <charset val="134"/>
      </rPr>
      <t>结转下年的支出</t>
    </r>
  </si>
  <si>
    <t>四、专项债务转贷收入</t>
  </si>
  <si>
    <t>五、上年结余</t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</si>
  <si>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收入合计</t>
    </r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</si>
  <si>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支出合计</t>
    </r>
  </si>
  <si>
    <t>在表中“收入合计”部分，总决算表中有“债务转贷收入 21000万元”，此表没有</t>
  </si>
  <si>
    <r>
      <rPr>
        <sz val="18"/>
        <rFont val="Times New Roman"/>
        <family val="1"/>
      </rPr>
      <t>2021</t>
    </r>
    <r>
      <rPr>
        <sz val="18"/>
        <rFont val="方正小标宋简体"/>
        <family val="4"/>
        <charset val="134"/>
      </rPr>
      <t>年西工区国有资本经营收入支出决算情况表</t>
    </r>
  </si>
  <si>
    <r>
      <rPr>
        <sz val="10"/>
        <rFont val="宋体"/>
        <family val="3"/>
        <charset val="134"/>
      </rPr>
      <t>单位：万元</t>
    </r>
  </si>
  <si>
    <r>
      <rPr>
        <sz val="14"/>
        <rFont val="黑体"/>
        <family val="3"/>
        <charset val="134"/>
      </rPr>
      <t>收入</t>
    </r>
  </si>
  <si>
    <t>支出</t>
  </si>
  <si>
    <t>区本级收入</t>
  </si>
  <si>
    <t>区本级支出</t>
  </si>
  <si>
    <t>上级补助收入安排的支出</t>
  </si>
  <si>
    <t>调出资金</t>
  </si>
  <si>
    <t>结转下年</t>
  </si>
  <si>
    <t>收入合计</t>
  </si>
  <si>
    <t>支出合计</t>
  </si>
  <si>
    <r>
      <rPr>
        <sz val="16"/>
        <rFont val="黑体"/>
        <family val="3"/>
        <charset val="134"/>
      </rPr>
      <t>附表1</t>
    </r>
    <r>
      <rPr>
        <sz val="16"/>
        <rFont val="黑体"/>
        <family val="3"/>
        <charset val="134"/>
      </rPr>
      <t>0</t>
    </r>
  </si>
  <si>
    <r>
      <rPr>
        <sz val="18"/>
        <rFont val="Times New Roman"/>
        <family val="1"/>
      </rPr>
      <t>2021</t>
    </r>
    <r>
      <rPr>
        <sz val="18"/>
        <rFont val="方正小标宋简体"/>
        <family val="4"/>
        <charset val="134"/>
      </rPr>
      <t>年西工区</t>
    </r>
    <r>
      <rPr>
        <sz val="18"/>
        <rFont val="Times New Roman"/>
        <family val="1"/>
      </rPr>
      <t>“</t>
    </r>
    <r>
      <rPr>
        <sz val="18"/>
        <rFont val="方正小标宋简体"/>
        <family val="4"/>
        <charset val="134"/>
      </rPr>
      <t>三公</t>
    </r>
    <r>
      <rPr>
        <sz val="18"/>
        <rFont val="Times New Roman"/>
        <family val="1"/>
      </rPr>
      <t>”</t>
    </r>
    <r>
      <rPr>
        <sz val="18"/>
        <rFont val="方正小标宋简体"/>
        <family val="4"/>
        <charset val="134"/>
      </rPr>
      <t>经费支出决算表</t>
    </r>
  </si>
  <si>
    <r>
      <rPr>
        <sz val="12"/>
        <rFont val="宋体"/>
        <family val="3"/>
        <charset val="134"/>
      </rPr>
      <t>单位：万元</t>
    </r>
  </si>
  <si>
    <r>
      <rPr>
        <b/>
        <sz val="11"/>
        <rFont val="宋体"/>
        <family val="3"/>
        <charset val="134"/>
      </rPr>
      <t>项</t>
    </r>
    <r>
      <rPr>
        <b/>
        <sz val="11"/>
        <rFont val="Times New Roman"/>
        <family val="1"/>
      </rPr>
      <t xml:space="preserve">     </t>
    </r>
    <r>
      <rPr>
        <b/>
        <sz val="11"/>
        <rFont val="宋体"/>
        <family val="3"/>
        <charset val="134"/>
      </rPr>
      <t>目</t>
    </r>
  </si>
  <si>
    <r>
      <rPr>
        <b/>
        <sz val="11"/>
        <rFont val="Times New Roman"/>
        <family val="1"/>
      </rPr>
      <t>2021</t>
    </r>
    <r>
      <rPr>
        <b/>
        <sz val="11"/>
        <rFont val="宋体"/>
        <family val="3"/>
        <charset val="134"/>
      </rPr>
      <t>年决算数</t>
    </r>
  </si>
  <si>
    <r>
      <rPr>
        <b/>
        <sz val="11"/>
        <rFont val="Times New Roman"/>
        <family val="1"/>
      </rPr>
      <t>2020</t>
    </r>
    <r>
      <rPr>
        <b/>
        <sz val="11"/>
        <rFont val="宋体"/>
        <family val="3"/>
        <charset val="134"/>
      </rPr>
      <t>年决算数</t>
    </r>
  </si>
  <si>
    <r>
      <rPr>
        <b/>
        <sz val="11"/>
        <rFont val="宋体"/>
        <family val="3"/>
        <charset val="134"/>
      </rPr>
      <t>增减</t>
    </r>
    <r>
      <rPr>
        <b/>
        <sz val="11"/>
        <rFont val="Times New Roman"/>
        <family val="1"/>
      </rPr>
      <t>%</t>
    </r>
  </si>
  <si>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、因公出国（境）费用</t>
    </r>
  </si>
  <si>
    <t xml:space="preserve"> </t>
  </si>
  <si>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、公务接待费</t>
    </r>
  </si>
  <si>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、公务用车费</t>
    </r>
  </si>
  <si>
    <r>
      <rPr>
        <sz val="12"/>
        <rFont val="宋体"/>
        <family val="3"/>
        <charset val="134"/>
      </rPr>
      <t>其中：（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）公务用车运行维护费</t>
    </r>
  </si>
  <si>
    <r>
      <rPr>
        <sz val="12"/>
        <rFont val="Times New Roman"/>
        <family val="1"/>
      </rPr>
      <t xml:space="preserve">            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）公务车</t>
    </r>
    <r>
      <rPr>
        <sz val="12"/>
        <rFont val="宋体"/>
        <family val="3"/>
        <charset val="134"/>
      </rPr>
      <t>购置</t>
    </r>
  </si>
  <si>
    <r>
      <rPr>
        <b/>
        <sz val="12"/>
        <rFont val="宋体"/>
        <family val="3"/>
        <charset val="134"/>
      </rP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计</t>
    </r>
  </si>
  <si>
    <r>
      <rPr>
        <b/>
        <sz val="12"/>
        <rFont val="宋体"/>
        <family val="3"/>
        <charset val="134"/>
      </rPr>
      <t>附表2</t>
    </r>
    <r>
      <rPr>
        <b/>
        <sz val="12"/>
        <rFont val="宋体"/>
        <family val="3"/>
        <charset val="134"/>
      </rPr>
      <t>4</t>
    </r>
  </si>
  <si>
    <r>
      <rPr>
        <sz val="18"/>
        <rFont val="Times New Roman"/>
        <family val="1"/>
      </rPr>
      <t>2021</t>
    </r>
    <r>
      <rPr>
        <sz val="18"/>
        <rFont val="方正小标宋简体"/>
        <family val="4"/>
        <charset val="134"/>
      </rPr>
      <t>年政府债务限额和余额情况表</t>
    </r>
  </si>
  <si>
    <r>
      <rPr>
        <sz val="14"/>
        <rFont val="黑体"/>
        <family val="3"/>
        <charset val="134"/>
      </rPr>
      <t>单位</t>
    </r>
  </si>
  <si>
    <t>政府一般债务限额</t>
  </si>
  <si>
    <r>
      <rPr>
        <sz val="14"/>
        <rFont val="黑体"/>
        <family val="3"/>
        <charset val="134"/>
      </rPr>
      <t>政府债务余额</t>
    </r>
  </si>
  <si>
    <r>
      <rPr>
        <sz val="14"/>
        <rFont val="黑体"/>
        <family val="3"/>
        <charset val="134"/>
      </rPr>
      <t>合计</t>
    </r>
  </si>
  <si>
    <r>
      <rPr>
        <sz val="14"/>
        <rFont val="黑体"/>
        <family val="3"/>
        <charset val="134"/>
      </rPr>
      <t>一般债券余额</t>
    </r>
  </si>
  <si>
    <r>
      <rPr>
        <sz val="14"/>
        <rFont val="黑体"/>
        <family val="3"/>
        <charset val="134"/>
      </rPr>
      <t>一般置换债券余额</t>
    </r>
  </si>
  <si>
    <r>
      <rPr>
        <sz val="14"/>
        <rFont val="黑体"/>
        <family val="3"/>
        <charset val="134"/>
      </rPr>
      <t>一般新增债券余额</t>
    </r>
  </si>
  <si>
    <t>一般再融资债券余额</t>
  </si>
  <si>
    <t>西工区</t>
  </si>
  <si>
    <t>政府专项债务限额</t>
  </si>
  <si>
    <t>专项债券余额</t>
  </si>
  <si>
    <t>专项置换债券余额</t>
  </si>
  <si>
    <t>专项新增债券余额</t>
  </si>
  <si>
    <t>专项再融资债券余额</t>
  </si>
  <si>
    <t>2022年1-6月西工区一般公共预算收入情况表</t>
  </si>
  <si>
    <t>项    目</t>
  </si>
  <si>
    <t>预算数</t>
  </si>
  <si>
    <t>累计完成</t>
  </si>
  <si>
    <t>去年同期完成</t>
  </si>
  <si>
    <t>为预算%</t>
  </si>
  <si>
    <t>比去年同期增减%</t>
  </si>
  <si>
    <t>公共财政预算收入合计</t>
  </si>
  <si>
    <t>税收收入小计</t>
  </si>
  <si>
    <t xml:space="preserve">   一、增值税</t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</si>
  <si>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二、企业所得税</t>
    </r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</si>
  <si>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三、企业所得税退税</t>
    </r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</si>
  <si>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四、个人所得税</t>
    </r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</si>
  <si>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五、资源税</t>
    </r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</si>
  <si>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六、城市维护建设税</t>
    </r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</si>
  <si>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七、房产税</t>
    </r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</si>
  <si>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八、印花税</t>
    </r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</si>
  <si>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九、城镇土地使用税</t>
    </r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</si>
  <si>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十、土地增值税</t>
    </r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</si>
  <si>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十一、车船税</t>
    </r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</si>
  <si>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十二、耕地占用税</t>
    </r>
  </si>
  <si>
    <r>
      <rPr>
        <sz val="10"/>
        <rFont val="Helv"/>
        <family val="2"/>
      </rPr>
      <t xml:space="preserve">   </t>
    </r>
    <r>
      <rPr>
        <sz val="10"/>
        <rFont val="宋体"/>
        <family val="3"/>
        <charset val="134"/>
      </rPr>
      <t>十三、其他税收收入</t>
    </r>
  </si>
  <si>
    <t>非税收入小计</t>
  </si>
  <si>
    <t xml:space="preserve">   十四、行政性收费收入</t>
  </si>
  <si>
    <t xml:space="preserve">   十五、罚没收入</t>
  </si>
  <si>
    <t xml:space="preserve">   十六、专项收入</t>
  </si>
  <si>
    <r>
      <rPr>
        <sz val="10"/>
        <rFont val="Helv"/>
        <family val="2"/>
      </rPr>
      <t xml:space="preserve"> </t>
    </r>
    <r>
      <rPr>
        <sz val="10"/>
        <rFont val="宋体"/>
        <family val="3"/>
        <charset val="134"/>
      </rPr>
      <t>十七、国有资本经营收入</t>
    </r>
  </si>
  <si>
    <t xml:space="preserve">   十八、国有资源（资产）有偿使用收入</t>
  </si>
  <si>
    <t xml:space="preserve">    利息收入</t>
  </si>
  <si>
    <t xml:space="preserve">   十九、其他收入</t>
  </si>
  <si>
    <t>二十、政府住房基金收入</t>
  </si>
  <si>
    <t>二十一、捐赠收入</t>
  </si>
  <si>
    <t>收 入 总 计</t>
  </si>
  <si>
    <t>2022年1-6月西工区一般公共预算支出情况表</t>
  </si>
  <si>
    <t xml:space="preserve">      单位：万元</t>
  </si>
  <si>
    <t>项      目</t>
  </si>
  <si>
    <t>年度预算数</t>
  </si>
  <si>
    <t xml:space="preserve">          累计支出</t>
  </si>
  <si>
    <t>去年    同期    支出</t>
  </si>
  <si>
    <t>为年预算%</t>
  </si>
  <si>
    <t>合计</t>
  </si>
  <si>
    <t>年度预算安排</t>
  </si>
  <si>
    <t>上级追加</t>
  </si>
  <si>
    <t>公共财政预算支出合计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</si>
  <si>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</si>
  <si>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</si>
  <si>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</si>
  <si>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</si>
  <si>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</si>
  <si>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</si>
  <si>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</si>
  <si>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</si>
  <si>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九、卫生健康</t>
  </si>
  <si>
    <t>十、节能环保</t>
  </si>
  <si>
    <t>十一、城乡社区</t>
  </si>
  <si>
    <t>十二、农林水</t>
  </si>
  <si>
    <t>十三、交通运输</t>
  </si>
  <si>
    <t>十四、资源勘探信息等</t>
  </si>
  <si>
    <t>十五、商业服务业</t>
  </si>
  <si>
    <t>十六、金融</t>
  </si>
  <si>
    <t>十七、住房保障</t>
  </si>
  <si>
    <t>十八、灾害防治及应急管理等</t>
  </si>
  <si>
    <t>十九、预备费</t>
  </si>
  <si>
    <t>二十、债务付息支出</t>
  </si>
  <si>
    <t>二十一、 其他支出</t>
  </si>
  <si>
    <t>2022年1-6月西工区政府性基金收支情况表</t>
  </si>
  <si>
    <t>累计支出</t>
  </si>
  <si>
    <t>基金支出合计</t>
  </si>
  <si>
    <t xml:space="preserve"> 文化体育与传媒支出</t>
  </si>
  <si>
    <t xml:space="preserve">  国家电影事业发展专项资金支出</t>
  </si>
  <si>
    <t xml:space="preserve">  旅游发展基金支出</t>
  </si>
  <si>
    <t xml:space="preserve"> 社会保障和就业支出</t>
  </si>
  <si>
    <t xml:space="preserve">  大中型水库移民后期扶持基金支出</t>
  </si>
  <si>
    <t xml:space="preserve"> 交通运输</t>
  </si>
  <si>
    <r>
      <rPr>
        <sz val="12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车辆通行费安排的支出</t>
    </r>
  </si>
  <si>
    <t xml:space="preserve"> 城乡社区支出</t>
  </si>
  <si>
    <t xml:space="preserve">  国有土地使用权出让收入安排的支出</t>
  </si>
  <si>
    <t xml:space="preserve"> 其他支出</t>
  </si>
  <si>
    <t xml:space="preserve">  彩票公益金及对应专项债务收入安排的支出</t>
  </si>
  <si>
    <t>2022年1-6月西工区国有资本经营收支情况表</t>
  </si>
  <si>
    <t>国有资本经营支出合计</t>
  </si>
  <si>
    <t>补充全国社会保障基金</t>
  </si>
  <si>
    <t xml:space="preserve"> 国有资本经营预算支出</t>
  </si>
  <si>
    <t>解决历史遗留问题及改革成本支出</t>
  </si>
  <si>
    <t>国有企业资本金注入</t>
  </si>
  <si>
    <t>国有企业政策性补贴</t>
  </si>
  <si>
    <t>其他国有资本经营预算支出</t>
  </si>
  <si>
    <t xml:space="preserve"> 转移性支出</t>
  </si>
  <si>
    <t>国有资本经营预算转移支付</t>
  </si>
  <si>
    <t>上解支出</t>
  </si>
  <si>
    <t>年终结余</t>
  </si>
  <si>
    <r>
      <rPr>
        <sz val="18"/>
        <rFont val="Times New Roman"/>
        <family val="1"/>
      </rPr>
      <t>2022</t>
    </r>
    <r>
      <rPr>
        <sz val="18"/>
        <rFont val="方正小标宋简体"/>
        <family val="4"/>
        <charset val="134"/>
      </rPr>
      <t>年政府债务限额和余额情况表</t>
    </r>
  </si>
  <si>
    <t>政府专债务余额</t>
  </si>
  <si>
    <t>文化旅游体育与传媒</t>
    <phoneticPr fontId="50" type="noConversion"/>
  </si>
  <si>
    <t>卫生健康</t>
    <phoneticPr fontId="50" type="noConversion"/>
  </si>
  <si>
    <t>城乡社区</t>
    <phoneticPr fontId="50" type="noConversion"/>
  </si>
  <si>
    <t>农林水</t>
    <phoneticPr fontId="50" type="noConversion"/>
  </si>
  <si>
    <t>资源勘探电力信息等</t>
    <phoneticPr fontId="50" type="noConversion"/>
  </si>
  <si>
    <t>商业服务业等</t>
    <phoneticPr fontId="50" type="noConversion"/>
  </si>
  <si>
    <t>住房保障</t>
    <phoneticPr fontId="50" type="noConversion"/>
  </si>
  <si>
    <t>粮油物资储备</t>
    <phoneticPr fontId="50" type="noConversion"/>
  </si>
  <si>
    <t>灾害防治及应急管理</t>
    <phoneticPr fontId="50" type="noConversion"/>
  </si>
  <si>
    <r>
      <t>2022</t>
    </r>
    <r>
      <rPr>
        <sz val="12"/>
        <rFont val="宋体"/>
        <family val="3"/>
        <charset val="134"/>
      </rPr>
      <t>年</t>
    </r>
    <phoneticPr fontId="50" type="noConversion"/>
  </si>
  <si>
    <r>
      <t>2021</t>
    </r>
    <r>
      <rPr>
        <sz val="12"/>
        <rFont val="宋体"/>
        <family val="3"/>
        <charset val="134"/>
      </rPr>
      <t>年</t>
    </r>
    <phoneticPr fontId="50" type="noConversion"/>
  </si>
  <si>
    <r>
      <t>2020</t>
    </r>
    <r>
      <rPr>
        <sz val="12"/>
        <rFont val="宋体"/>
        <family val="3"/>
        <charset val="134"/>
      </rPr>
      <t>年</t>
    </r>
    <phoneticPr fontId="50" type="noConversion"/>
  </si>
  <si>
    <r>
      <t>2019</t>
    </r>
    <r>
      <rPr>
        <sz val="12"/>
        <rFont val="宋体"/>
        <family val="3"/>
        <charset val="134"/>
      </rPr>
      <t>年</t>
    </r>
    <phoneticPr fontId="50" type="noConversion"/>
  </si>
  <si>
    <r>
      <t>2018</t>
    </r>
    <r>
      <rPr>
        <sz val="12"/>
        <rFont val="宋体"/>
        <family val="3"/>
        <charset val="134"/>
      </rPr>
      <t>年</t>
    </r>
    <phoneticPr fontId="50" type="noConversion"/>
  </si>
  <si>
    <t>专项</t>
    <phoneticPr fontId="50" type="noConversion"/>
  </si>
  <si>
    <t>再融资</t>
    <phoneticPr fontId="50" type="noConversion"/>
  </si>
  <si>
    <t>新增</t>
    <phoneticPr fontId="50" type="noConversion"/>
  </si>
  <si>
    <t>置换</t>
    <phoneticPr fontId="50" type="noConversion"/>
  </si>
  <si>
    <r>
      <t>2020</t>
    </r>
    <r>
      <rPr>
        <sz val="12"/>
        <rFont val="宋体"/>
        <family val="3"/>
        <charset val="134"/>
      </rPr>
      <t>年新增一般债券</t>
    </r>
    <r>
      <rPr>
        <sz val="12"/>
        <rFont val="Times New Roman"/>
        <family val="1"/>
      </rPr>
      <t>500</t>
    </r>
    <r>
      <rPr>
        <sz val="12"/>
        <rFont val="宋体"/>
        <family val="3"/>
        <charset val="134"/>
      </rPr>
      <t>万，发行再融资</t>
    </r>
    <r>
      <rPr>
        <sz val="12"/>
        <rFont val="Times New Roman"/>
        <family val="1"/>
      </rPr>
      <t>15897</t>
    </r>
    <r>
      <rPr>
        <sz val="12"/>
        <rFont val="宋体"/>
        <family val="3"/>
        <charset val="134"/>
      </rPr>
      <t>万偿还置换债券</t>
    </r>
    <r>
      <rPr>
        <sz val="12"/>
        <rFont val="Times New Roman"/>
        <family val="1"/>
      </rPr>
      <t>15897</t>
    </r>
    <r>
      <rPr>
        <sz val="12"/>
        <rFont val="宋体"/>
        <family val="3"/>
        <charset val="134"/>
      </rPr>
      <t>万</t>
    </r>
    <r>
      <rPr>
        <sz val="12"/>
        <rFont val="宋体"/>
        <family val="3"/>
        <charset val="134"/>
      </rPr>
      <t>。</t>
    </r>
    <phoneticPr fontId="50" type="noConversion"/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</si>
</sst>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0;_˿"/>
    <numFmt numFmtId="177" formatCode="_(* #,##0.00_);_(* \(#,##0.00\);_(* &quot;-&quot;??_);_(@_)"/>
    <numFmt numFmtId="178" formatCode="0_ "/>
    <numFmt numFmtId="179" formatCode="_ * #,##0_ ;_ * \-#,##0_ ;_ * &quot;-&quot;??_ ;_ @_ "/>
    <numFmt numFmtId="180" formatCode="0.0%"/>
    <numFmt numFmtId="181" formatCode="_ * #,##0.0_ ;_ * \-#,##0.0_ ;_ * &quot;-&quot;??_ ;_ @_ "/>
    <numFmt numFmtId="182" formatCode="0_);[Red]\(0\)"/>
    <numFmt numFmtId="183" formatCode="0.00_ "/>
    <numFmt numFmtId="184" formatCode="0.0_ "/>
    <numFmt numFmtId="185" formatCode="0.0"/>
  </numFmts>
  <fonts count="62">
    <font>
      <sz val="12"/>
      <name val="宋体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sz val="18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4"/>
      <name val="黑体"/>
      <family val="3"/>
      <charset val="134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Helv"/>
      <family val="2"/>
    </font>
    <font>
      <sz val="11"/>
      <name val="Helv"/>
      <family val="2"/>
    </font>
    <font>
      <sz val="16"/>
      <name val="黑体"/>
      <family val="3"/>
      <charset val="134"/>
    </font>
    <font>
      <b/>
      <sz val="20"/>
      <name val="华文中宋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8"/>
      <name val="华文中宋"/>
      <family val="3"/>
      <charset val="134"/>
    </font>
    <font>
      <b/>
      <sz val="10"/>
      <name val="宋体"/>
      <family val="3"/>
      <charset val="134"/>
    </font>
    <font>
      <b/>
      <sz val="12"/>
      <name val="黑体"/>
      <family val="3"/>
      <charset val="134"/>
    </font>
    <font>
      <b/>
      <sz val="10"/>
      <name val="黑体"/>
      <family val="3"/>
      <charset val="134"/>
    </font>
    <font>
      <b/>
      <sz val="11"/>
      <name val="Times New Roman"/>
      <family val="1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Helv"/>
      <family val="2"/>
    </font>
    <font>
      <b/>
      <sz val="12"/>
      <color rgb="FFFF0000"/>
      <name val="宋体"/>
      <family val="3"/>
      <charset val="134"/>
    </font>
    <font>
      <sz val="16"/>
      <name val="Times New Roman"/>
      <family val="1"/>
    </font>
    <font>
      <sz val="11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8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9C000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b/>
      <sz val="10"/>
      <name val="MS Sans Serif"/>
      <family val="2"/>
    </font>
    <font>
      <sz val="11"/>
      <color indexed="10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8"/>
      <name val="方正小标宋简体"/>
      <family val="4"/>
      <charset val="134"/>
    </font>
    <font>
      <sz val="12"/>
      <name val="黑体"/>
      <family val="3"/>
      <charset val="134"/>
    </font>
    <font>
      <b/>
      <sz val="18"/>
      <name val="宋体"/>
      <family val="3"/>
      <charset val="134"/>
    </font>
    <font>
      <b/>
      <sz val="8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ahoma"/>
      <family val="2"/>
    </font>
    <font>
      <sz val="12"/>
      <name val="宋体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43">
    <xf numFmtId="0" fontId="0" fillId="0" borderId="0"/>
    <xf numFmtId="43" fontId="61" fillId="0" borderId="0" applyFont="0" applyFill="0" applyBorder="0" applyAlignment="0" applyProtection="0"/>
    <xf numFmtId="0" fontId="32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8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3" fillId="0" borderId="14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6" fillId="11" borderId="0" applyNumberFormat="0" applyBorder="0" applyAlignment="0" applyProtection="0">
      <alignment vertical="center"/>
    </xf>
    <xf numFmtId="0" fontId="61" fillId="0" borderId="0"/>
    <xf numFmtId="0" fontId="37" fillId="0" borderId="15" applyNumberFormat="0" applyFill="0" applyAlignment="0" applyProtection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1" fillId="0" borderId="0"/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6" fillId="13" borderId="0" applyNumberFormat="0" applyBorder="0" applyAlignment="0" applyProtection="0">
      <alignment vertical="center"/>
    </xf>
    <xf numFmtId="0" fontId="34" fillId="0" borderId="0">
      <alignment vertical="center"/>
    </xf>
    <xf numFmtId="43" fontId="61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61" fillId="0" borderId="0"/>
    <xf numFmtId="0" fontId="61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1" fillId="0" borderId="0"/>
    <xf numFmtId="0" fontId="34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61" fillId="0" borderId="0"/>
    <xf numFmtId="0" fontId="36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1" fillId="18" borderId="16" applyNumberFormat="0" applyFont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38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9" fillId="0" borderId="0"/>
    <xf numFmtId="0" fontId="61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/>
    <xf numFmtId="0" fontId="36" fillId="19" borderId="0" applyNumberFormat="0" applyBorder="0" applyAlignment="0" applyProtection="0">
      <alignment vertical="center"/>
    </xf>
    <xf numFmtId="0" fontId="61" fillId="0" borderId="0"/>
    <xf numFmtId="0" fontId="36" fillId="11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0" fontId="41" fillId="20" borderId="17" applyNumberFormat="0" applyAlignment="0" applyProtection="0">
      <alignment vertical="center"/>
    </xf>
    <xf numFmtId="0" fontId="61" fillId="0" borderId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61" fillId="0" borderId="0"/>
    <xf numFmtId="0" fontId="3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61" fillId="0" borderId="0"/>
    <xf numFmtId="0" fontId="34" fillId="1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9" borderId="17" applyNumberFormat="0" applyAlignment="0" applyProtection="0">
      <alignment vertical="center"/>
    </xf>
    <xf numFmtId="0" fontId="61" fillId="0" borderId="0"/>
    <xf numFmtId="0" fontId="40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43" fontId="61" fillId="0" borderId="0" applyFont="0" applyFill="0" applyBorder="0" applyAlignment="0" applyProtection="0"/>
    <xf numFmtId="0" fontId="44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0" borderId="0"/>
    <xf numFmtId="0" fontId="40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20" borderId="17" applyNumberFormat="0" applyAlignment="0" applyProtection="0">
      <alignment vertical="center"/>
    </xf>
    <xf numFmtId="0" fontId="34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41" fillId="20" borderId="17" applyNumberFormat="0" applyAlignment="0" applyProtection="0">
      <alignment vertical="center"/>
    </xf>
    <xf numFmtId="0" fontId="61" fillId="0" borderId="0"/>
    <xf numFmtId="0" fontId="36" fillId="2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1" fillId="0" borderId="0">
      <alignment vertical="center"/>
    </xf>
    <xf numFmtId="43" fontId="61" fillId="0" borderId="0" applyFont="0" applyFill="0" applyBorder="0" applyAlignment="0" applyProtection="0"/>
    <xf numFmtId="0" fontId="32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1" fillId="20" borderId="17" applyNumberFormat="0" applyAlignment="0" applyProtection="0">
      <alignment vertical="center"/>
    </xf>
    <xf numFmtId="0" fontId="61" fillId="0" borderId="0"/>
    <xf numFmtId="0" fontId="34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6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2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61" fillId="0" borderId="0"/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61" fillId="0" borderId="0"/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61" fillId="0" borderId="0"/>
    <xf numFmtId="0" fontId="36" fillId="2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61" fillId="0" borderId="0"/>
    <xf numFmtId="0" fontId="34" fillId="24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6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47" fillId="27" borderId="0" applyNumberFormat="0" applyBorder="0" applyAlignment="0" applyProtection="0">
      <alignment vertical="center"/>
    </xf>
    <xf numFmtId="0" fontId="34" fillId="0" borderId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9" fillId="28" borderId="21" applyNumberFormat="0" applyAlignment="0" applyProtection="0">
      <alignment vertical="center"/>
    </xf>
    <xf numFmtId="43" fontId="61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0" fillId="0" borderId="0"/>
    <xf numFmtId="0" fontId="34" fillId="8" borderId="0" applyNumberFormat="0" applyBorder="0" applyAlignment="0" applyProtection="0">
      <alignment vertical="center"/>
    </xf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61" fillId="0" borderId="0"/>
    <xf numFmtId="43" fontId="61" fillId="0" borderId="0" applyFont="0" applyFill="0" applyBorder="0" applyAlignment="0" applyProtection="0"/>
    <xf numFmtId="0" fontId="61" fillId="0" borderId="0">
      <alignment vertical="center"/>
    </xf>
    <xf numFmtId="0" fontId="34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61" fillId="0" borderId="0"/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6" fillId="1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11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20" borderId="17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20" borderId="17" applyNumberForma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49" fillId="28" borderId="21" applyNumberFormat="0" applyAlignment="0" applyProtection="0">
      <alignment vertical="center"/>
    </xf>
    <xf numFmtId="43" fontId="61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9" borderId="17" applyNumberFormat="0" applyAlignment="0" applyProtection="0">
      <alignment vertical="center"/>
    </xf>
    <xf numFmtId="0" fontId="61" fillId="0" borderId="0"/>
    <xf numFmtId="0" fontId="36" fillId="2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3" fillId="9" borderId="17" applyNumberFormat="0" applyAlignment="0" applyProtection="0">
      <alignment vertical="center"/>
    </xf>
    <xf numFmtId="0" fontId="61" fillId="0" borderId="0"/>
    <xf numFmtId="0" fontId="36" fillId="2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61" fillId="0" borderId="0"/>
    <xf numFmtId="0" fontId="34" fillId="1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12" borderId="0" applyNumberFormat="0" applyBorder="0" applyAlignment="0" applyProtection="0">
      <alignment vertical="center"/>
    </xf>
    <xf numFmtId="0" fontId="61" fillId="0" borderId="0"/>
    <xf numFmtId="43" fontId="61" fillId="0" borderId="0" applyFont="0" applyFill="0" applyBorder="0" applyAlignment="0" applyProtection="0"/>
    <xf numFmtId="0" fontId="34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61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6" fillId="26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1" fillId="0" borderId="0"/>
    <xf numFmtId="0" fontId="61" fillId="0" borderId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36" fillId="1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18" borderId="16" applyNumberFormat="0" applyFon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1" fillId="0" borderId="0"/>
    <xf numFmtId="0" fontId="36" fillId="11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6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18" borderId="16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61" fillId="0" borderId="0"/>
    <xf numFmtId="0" fontId="36" fillId="25" borderId="0" applyNumberFormat="0" applyBorder="0" applyAlignment="0" applyProtection="0">
      <alignment vertical="center"/>
    </xf>
    <xf numFmtId="0" fontId="61" fillId="0" borderId="0"/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6" fillId="2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6" fillId="13" borderId="0" applyNumberFormat="0" applyBorder="0" applyAlignment="0" applyProtection="0">
      <alignment vertical="center"/>
    </xf>
    <xf numFmtId="0" fontId="34" fillId="0" borderId="0">
      <alignment vertical="center"/>
    </xf>
    <xf numFmtId="43" fontId="61" fillId="0" borderId="0" applyFont="0" applyFill="0" applyBorder="0" applyAlignment="0" applyProtection="0"/>
    <xf numFmtId="0" fontId="42" fillId="2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61" fillId="0" borderId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6" fillId="13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48" fillId="2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36" fillId="14" borderId="0" applyNumberFormat="0" applyBorder="0" applyAlignment="0" applyProtection="0">
      <alignment vertical="center"/>
    </xf>
    <xf numFmtId="0" fontId="61" fillId="0" borderId="0">
      <alignment vertical="center"/>
    </xf>
    <xf numFmtId="0" fontId="45" fillId="0" borderId="1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1" fillId="0" borderId="0"/>
    <xf numFmtId="0" fontId="45" fillId="0" borderId="19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61" fillId="0" borderId="0"/>
    <xf numFmtId="0" fontId="45" fillId="0" borderId="19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61" fillId="0" borderId="0">
      <alignment vertical="center"/>
    </xf>
    <xf numFmtId="0" fontId="51" fillId="0" borderId="0" applyNumberFormat="0" applyFill="0" applyBorder="0" applyAlignment="0" applyProtection="0"/>
    <xf numFmtId="0" fontId="34" fillId="0" borderId="0">
      <alignment vertical="center"/>
    </xf>
    <xf numFmtId="0" fontId="61" fillId="0" borderId="0"/>
    <xf numFmtId="43" fontId="34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61" fillId="0" borderId="0"/>
    <xf numFmtId="0" fontId="45" fillId="0" borderId="19" applyNumberFormat="0" applyFill="0" applyAlignment="0" applyProtection="0">
      <alignment vertical="center"/>
    </xf>
    <xf numFmtId="0" fontId="61" fillId="0" borderId="0"/>
    <xf numFmtId="0" fontId="45" fillId="0" borderId="19" applyNumberFormat="0" applyFill="0" applyAlignment="0" applyProtection="0">
      <alignment vertical="center"/>
    </xf>
    <xf numFmtId="0" fontId="61" fillId="0" borderId="0"/>
    <xf numFmtId="0" fontId="45" fillId="0" borderId="19" applyNumberFormat="0" applyFill="0" applyAlignment="0" applyProtection="0">
      <alignment vertical="center"/>
    </xf>
    <xf numFmtId="0" fontId="61" fillId="0" borderId="0"/>
    <xf numFmtId="0" fontId="45" fillId="0" borderId="19" applyNumberFormat="0" applyFill="0" applyAlignment="0" applyProtection="0">
      <alignment vertical="center"/>
    </xf>
    <xf numFmtId="0" fontId="61" fillId="0" borderId="0"/>
    <xf numFmtId="0" fontId="61" fillId="0" borderId="0"/>
    <xf numFmtId="0" fontId="46" fillId="0" borderId="20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61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61" fillId="0" borderId="0"/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1" fillId="0" borderId="0"/>
    <xf numFmtId="0" fontId="48" fillId="2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1" fillId="0" borderId="0"/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1" fillId="0" borderId="0"/>
    <xf numFmtId="0" fontId="37" fillId="0" borderId="15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4" fillId="0" borderId="0"/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61" fillId="0" borderId="0"/>
    <xf numFmtId="0" fontId="38" fillId="0" borderId="18" applyNumberFormat="0" applyFill="0" applyAlignment="0" applyProtection="0">
      <alignment vertical="center"/>
    </xf>
    <xf numFmtId="0" fontId="61" fillId="0" borderId="0"/>
    <xf numFmtId="43" fontId="6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/>
    <xf numFmtId="0" fontId="40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1" fillId="0" borderId="0"/>
    <xf numFmtId="0" fontId="46" fillId="0" borderId="2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40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61" fillId="0" borderId="0"/>
    <xf numFmtId="43" fontId="34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61" fillId="0" borderId="0"/>
    <xf numFmtId="0" fontId="36" fillId="15" borderId="0" applyNumberFormat="0" applyBorder="0" applyAlignment="0" applyProtection="0">
      <alignment vertical="center"/>
    </xf>
    <xf numFmtId="0" fontId="61" fillId="0" borderId="0">
      <alignment vertical="center"/>
    </xf>
    <xf numFmtId="43" fontId="61" fillId="0" borderId="0" applyFont="0" applyFill="0" applyBorder="0" applyAlignment="0" applyProtection="0"/>
    <xf numFmtId="0" fontId="43" fillId="9" borderId="17" applyNumberFormat="0" applyAlignment="0" applyProtection="0">
      <alignment vertical="center"/>
    </xf>
    <xf numFmtId="0" fontId="61" fillId="0" borderId="0"/>
    <xf numFmtId="0" fontId="36" fillId="15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34" fillId="0" borderId="0">
      <alignment vertical="center"/>
    </xf>
    <xf numFmtId="0" fontId="61" fillId="0" borderId="0"/>
    <xf numFmtId="0" fontId="34" fillId="0" borderId="0">
      <alignment vertical="center"/>
    </xf>
    <xf numFmtId="0" fontId="61" fillId="0" borderId="0">
      <alignment vertical="center"/>
    </xf>
    <xf numFmtId="0" fontId="34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32" fillId="0" borderId="0">
      <alignment vertical="center"/>
    </xf>
    <xf numFmtId="0" fontId="34" fillId="0" borderId="0">
      <alignment vertical="center"/>
    </xf>
    <xf numFmtId="0" fontId="9" fillId="0" borderId="0"/>
    <xf numFmtId="0" fontId="61" fillId="0" borderId="0">
      <alignment vertical="center"/>
    </xf>
    <xf numFmtId="0" fontId="36" fillId="16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0" fontId="61" fillId="0" borderId="0"/>
    <xf numFmtId="0" fontId="34" fillId="0" borderId="0">
      <alignment vertical="center"/>
    </xf>
    <xf numFmtId="0" fontId="61" fillId="0" borderId="0"/>
    <xf numFmtId="0" fontId="61" fillId="0" borderId="0"/>
    <xf numFmtId="0" fontId="61" fillId="0" borderId="0"/>
    <xf numFmtId="43" fontId="61" fillId="0" borderId="0" applyFont="0" applyFill="0" applyBorder="0" applyAlignment="0" applyProtection="0"/>
    <xf numFmtId="0" fontId="61" fillId="0" borderId="0"/>
    <xf numFmtId="43" fontId="61" fillId="0" borderId="0" applyFont="0" applyFill="0" applyBorder="0" applyAlignment="0" applyProtection="0"/>
    <xf numFmtId="0" fontId="61" fillId="0" borderId="0"/>
    <xf numFmtId="0" fontId="61" fillId="0" borderId="0"/>
    <xf numFmtId="43" fontId="34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43" fontId="34" fillId="0" borderId="0" applyFont="0" applyFill="0" applyBorder="0" applyAlignment="0" applyProtection="0">
      <alignment vertical="center"/>
    </xf>
    <xf numFmtId="0" fontId="61" fillId="0" borderId="0"/>
    <xf numFmtId="43" fontId="61" fillId="0" borderId="0" applyFont="0" applyFill="0" applyBorder="0" applyAlignment="0" applyProtection="0"/>
    <xf numFmtId="0" fontId="61" fillId="0" borderId="0"/>
    <xf numFmtId="0" fontId="6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46" fillId="0" borderId="20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61" fillId="0" borderId="0"/>
    <xf numFmtId="0" fontId="34" fillId="0" borderId="0">
      <alignment vertical="center"/>
    </xf>
    <xf numFmtId="0" fontId="61" fillId="0" borderId="0"/>
    <xf numFmtId="0" fontId="43" fillId="9" borderId="17" applyNumberFormat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43" fontId="6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8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4" fillId="0" borderId="0">
      <alignment vertical="center"/>
    </xf>
    <xf numFmtId="0" fontId="61" fillId="0" borderId="0"/>
    <xf numFmtId="0" fontId="61" fillId="0" borderId="0"/>
    <xf numFmtId="0" fontId="34" fillId="0" borderId="0">
      <alignment vertical="center"/>
    </xf>
    <xf numFmtId="0" fontId="43" fillId="9" borderId="17" applyNumberFormat="0" applyAlignment="0" applyProtection="0">
      <alignment vertical="center"/>
    </xf>
    <xf numFmtId="0" fontId="61" fillId="0" borderId="0"/>
    <xf numFmtId="0" fontId="32" fillId="0" borderId="0">
      <alignment vertical="center"/>
    </xf>
    <xf numFmtId="0" fontId="43" fillId="9" borderId="17" applyNumberFormat="0" applyAlignment="0" applyProtection="0">
      <alignment vertical="center"/>
    </xf>
    <xf numFmtId="0" fontId="61" fillId="0" borderId="0"/>
    <xf numFmtId="0" fontId="43" fillId="9" borderId="17" applyNumberFormat="0" applyAlignment="0" applyProtection="0">
      <alignment vertical="center"/>
    </xf>
    <xf numFmtId="0" fontId="61" fillId="0" borderId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1" fillId="0" borderId="0"/>
    <xf numFmtId="43" fontId="61" fillId="0" borderId="0" applyFont="0" applyFill="0" applyBorder="0" applyAlignment="0" applyProtection="0"/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0" fontId="49" fillId="28" borderId="21" applyNumberFormat="0" applyAlignment="0" applyProtection="0">
      <alignment vertical="center"/>
    </xf>
    <xf numFmtId="43" fontId="61" fillId="0" borderId="0" applyFont="0" applyFill="0" applyBorder="0" applyAlignment="0" applyProtection="0"/>
    <xf numFmtId="0" fontId="32" fillId="0" borderId="0">
      <alignment vertical="center"/>
    </xf>
    <xf numFmtId="0" fontId="61" fillId="0" borderId="0"/>
    <xf numFmtId="43" fontId="61" fillId="0" borderId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2" fillId="0" borderId="0">
      <alignment vertical="center"/>
    </xf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43" fontId="61" fillId="0" borderId="0" applyFont="0" applyFill="0" applyBorder="0" applyAlignment="0" applyProtection="0"/>
    <xf numFmtId="0" fontId="34" fillId="0" borderId="0">
      <alignment vertical="center"/>
    </xf>
    <xf numFmtId="0" fontId="9" fillId="0" borderId="0"/>
    <xf numFmtId="0" fontId="61" fillId="0" borderId="0"/>
    <xf numFmtId="0" fontId="9" fillId="0" borderId="0"/>
    <xf numFmtId="0" fontId="61" fillId="18" borderId="16" applyNumberFormat="0" applyFon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43" fontId="61" fillId="0" borderId="0" applyFont="0" applyFill="0" applyBorder="0" applyAlignment="0" applyProtection="0"/>
    <xf numFmtId="0" fontId="61" fillId="0" borderId="0"/>
    <xf numFmtId="0" fontId="61" fillId="0" borderId="0"/>
    <xf numFmtId="43" fontId="34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2" fillId="0" borderId="0" applyNumberFormat="0" applyFill="0" applyBorder="0" applyAlignment="0" applyProtection="0">
      <alignment vertical="center"/>
    </xf>
    <xf numFmtId="0" fontId="61" fillId="0" borderId="0"/>
    <xf numFmtId="0" fontId="61" fillId="0" borderId="0"/>
    <xf numFmtId="43" fontId="32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32" fillId="0" borderId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61" fillId="0" borderId="0"/>
    <xf numFmtId="43" fontId="61" fillId="0" borderId="0" applyFont="0" applyFill="0" applyBorder="0" applyAlignment="0" applyProtection="0"/>
    <xf numFmtId="0" fontId="61" fillId="0" borderId="0"/>
    <xf numFmtId="43" fontId="6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43" fontId="6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18" borderId="16" applyNumberFormat="0" applyFon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9" fillId="0" borderId="0"/>
    <xf numFmtId="0" fontId="61" fillId="0" borderId="0"/>
    <xf numFmtId="0" fontId="61" fillId="0" borderId="0"/>
    <xf numFmtId="0" fontId="52" fillId="0" borderId="0" applyNumberFormat="0" applyFill="0" applyBorder="0" applyAlignment="0" applyProtection="0">
      <alignment vertical="center"/>
    </xf>
    <xf numFmtId="0" fontId="61" fillId="0" borderId="0"/>
    <xf numFmtId="0" fontId="52" fillId="0" borderId="0" applyNumberFormat="0" applyFill="0" applyBorder="0" applyAlignment="0" applyProtection="0">
      <alignment vertical="center"/>
    </xf>
    <xf numFmtId="0" fontId="61" fillId="0" borderId="0"/>
    <xf numFmtId="0" fontId="52" fillId="0" borderId="0" applyNumberFormat="0" applyFill="0" applyBorder="0" applyAlignment="0" applyProtection="0">
      <alignment vertical="center"/>
    </xf>
    <xf numFmtId="0" fontId="61" fillId="0" borderId="0"/>
    <xf numFmtId="0" fontId="52" fillId="0" borderId="0" applyNumberFormat="0" applyFill="0" applyBorder="0" applyAlignment="0" applyProtection="0">
      <alignment vertical="center"/>
    </xf>
    <xf numFmtId="0" fontId="61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61" fillId="0" borderId="0"/>
    <xf numFmtId="0" fontId="61" fillId="0" borderId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9" fillId="28" borderId="21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9" fillId="28" borderId="21" applyNumberFormat="0" applyAlignment="0" applyProtection="0">
      <alignment vertical="center"/>
    </xf>
    <xf numFmtId="0" fontId="41" fillId="20" borderId="17" applyNumberFormat="0" applyAlignment="0" applyProtection="0">
      <alignment vertical="center"/>
    </xf>
    <xf numFmtId="0" fontId="41" fillId="20" borderId="17" applyNumberFormat="0" applyAlignment="0" applyProtection="0">
      <alignment vertical="center"/>
    </xf>
    <xf numFmtId="0" fontId="41" fillId="20" borderId="17" applyNumberFormat="0" applyAlignment="0" applyProtection="0">
      <alignment vertical="center"/>
    </xf>
    <xf numFmtId="0" fontId="41" fillId="20" borderId="17" applyNumberFormat="0" applyAlignment="0" applyProtection="0">
      <alignment vertical="center"/>
    </xf>
    <xf numFmtId="0" fontId="41" fillId="20" borderId="17" applyNumberFormat="0" applyAlignment="0" applyProtection="0">
      <alignment vertical="center"/>
    </xf>
    <xf numFmtId="0" fontId="49" fillId="28" borderId="21" applyNumberFormat="0" applyAlignment="0" applyProtection="0">
      <alignment vertical="center"/>
    </xf>
    <xf numFmtId="0" fontId="49" fillId="28" borderId="21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28" borderId="21" applyNumberFormat="0" applyAlignment="0" applyProtection="0">
      <alignment vertical="center"/>
    </xf>
    <xf numFmtId="0" fontId="49" fillId="28" borderId="21" applyNumberFormat="0" applyAlignment="0" applyProtection="0">
      <alignment vertical="center"/>
    </xf>
    <xf numFmtId="0" fontId="49" fillId="28" borderId="21" applyNumberFormat="0" applyAlignment="0" applyProtection="0">
      <alignment vertical="center"/>
    </xf>
    <xf numFmtId="0" fontId="49" fillId="28" borderId="2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6" fillId="25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6" fillId="25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6" fillId="3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6" fillId="3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6" fillId="3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43" fillId="9" borderId="17" applyNumberFormat="0" applyAlignment="0" applyProtection="0">
      <alignment vertical="center"/>
    </xf>
    <xf numFmtId="0" fontId="43" fillId="9" borderId="17" applyNumberFormat="0" applyAlignment="0" applyProtection="0">
      <alignment vertical="center"/>
    </xf>
    <xf numFmtId="0" fontId="43" fillId="9" borderId="17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1" fillId="18" borderId="16" applyNumberFormat="0" applyFont="0" applyAlignment="0" applyProtection="0">
      <alignment vertical="center"/>
    </xf>
    <xf numFmtId="0" fontId="34" fillId="18" borderId="16" applyNumberFormat="0" applyFont="0" applyAlignment="0" applyProtection="0">
      <alignment vertical="center"/>
    </xf>
    <xf numFmtId="0" fontId="34" fillId="18" borderId="16" applyNumberFormat="0" applyFont="0" applyAlignment="0" applyProtection="0">
      <alignment vertical="center"/>
    </xf>
    <xf numFmtId="0" fontId="61" fillId="18" borderId="16" applyNumberFormat="0" applyFont="0" applyAlignment="0" applyProtection="0">
      <alignment vertical="center"/>
    </xf>
    <xf numFmtId="0" fontId="34" fillId="18" borderId="16" applyNumberFormat="0" applyFont="0" applyAlignment="0" applyProtection="0">
      <alignment vertical="center"/>
    </xf>
    <xf numFmtId="0" fontId="34" fillId="18" borderId="16" applyNumberFormat="0" applyFont="0" applyAlignment="0" applyProtection="0">
      <alignment vertical="center"/>
    </xf>
  </cellStyleXfs>
  <cellXfs count="26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shrinkToFit="1"/>
    </xf>
    <xf numFmtId="179" fontId="8" fillId="0" borderId="2" xfId="23" applyNumberFormat="1" applyFont="1" applyFill="1" applyBorder="1">
      <alignment vertical="center"/>
    </xf>
    <xf numFmtId="180" fontId="8" fillId="0" borderId="2" xfId="32" applyNumberFormat="1" applyFont="1" applyFill="1" applyBorder="1">
      <alignment vertical="center"/>
    </xf>
    <xf numFmtId="181" fontId="1" fillId="0" borderId="2" xfId="437" applyNumberFormat="1" applyFont="1" applyFill="1" applyBorder="1" applyAlignment="1">
      <alignment vertical="center"/>
    </xf>
    <xf numFmtId="176" fontId="8" fillId="0" borderId="2" xfId="797" applyNumberFormat="1" applyFont="1" applyFill="1" applyBorder="1" applyAlignment="1">
      <alignment horizontal="right" vertical="center"/>
    </xf>
    <xf numFmtId="179" fontId="1" fillId="0" borderId="2" xfId="23" applyNumberFormat="1" applyFont="1" applyFill="1" applyBorder="1">
      <alignment vertical="center"/>
    </xf>
    <xf numFmtId="0" fontId="0" fillId="0" borderId="2" xfId="0" applyFont="1" applyFill="1" applyBorder="1" applyAlignment="1">
      <alignment vertical="center" shrinkToFit="1"/>
    </xf>
    <xf numFmtId="176" fontId="1" fillId="0" borderId="2" xfId="797" applyNumberFormat="1" applyFont="1" applyFill="1" applyBorder="1" applyAlignment="1">
      <alignment horizontal="right" vertical="center"/>
    </xf>
    <xf numFmtId="49" fontId="13" fillId="0" borderId="2" xfId="591" applyNumberFormat="1" applyFont="1" applyFill="1" applyBorder="1" applyAlignment="1" applyProtection="1">
      <alignment horizontal="left" vertical="center" wrapText="1"/>
    </xf>
    <xf numFmtId="49" fontId="14" fillId="0" borderId="2" xfId="591" applyNumberFormat="1" applyFont="1" applyFill="1" applyBorder="1" applyAlignment="1" applyProtection="1">
      <alignment horizontal="left" vertical="center" wrapText="1"/>
    </xf>
    <xf numFmtId="179" fontId="8" fillId="2" borderId="2" xfId="23" applyNumberFormat="1" applyFont="1" applyFill="1" applyBorder="1">
      <alignment vertical="center"/>
    </xf>
    <xf numFmtId="180" fontId="1" fillId="0" borderId="2" xfId="32" applyNumberFormat="1" applyFont="1" applyFill="1" applyBorder="1">
      <alignment vertical="center"/>
    </xf>
    <xf numFmtId="9" fontId="1" fillId="0" borderId="2" xfId="32" applyFont="1" applyFill="1" applyBorder="1">
      <alignment vertical="center"/>
    </xf>
    <xf numFmtId="179" fontId="1" fillId="2" borderId="2" xfId="23" applyNumberFormat="1" applyFont="1" applyFill="1" applyBorder="1">
      <alignment vertical="center"/>
    </xf>
    <xf numFmtId="0" fontId="14" fillId="0" borderId="2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right" vertical="center"/>
    </xf>
    <xf numFmtId="0" fontId="0" fillId="0" borderId="0" xfId="65" applyFont="1" applyFill="1"/>
    <xf numFmtId="0" fontId="18" fillId="0" borderId="2" xfId="65" applyFont="1" applyFill="1" applyBorder="1" applyAlignment="1">
      <alignment horizontal="center" vertical="center" wrapText="1"/>
    </xf>
    <xf numFmtId="0" fontId="18" fillId="0" borderId="2" xfId="65" applyFont="1" applyFill="1" applyBorder="1" applyAlignment="1">
      <alignment horizontal="center" vertical="center"/>
    </xf>
    <xf numFmtId="0" fontId="2" fillId="0" borderId="2" xfId="65" applyFont="1" applyFill="1" applyBorder="1" applyAlignment="1">
      <alignment vertical="center" shrinkToFit="1"/>
    </xf>
    <xf numFmtId="179" fontId="8" fillId="0" borderId="2" xfId="268" applyNumberFormat="1" applyFont="1" applyFill="1" applyBorder="1" applyAlignment="1">
      <alignment vertical="center"/>
    </xf>
    <xf numFmtId="179" fontId="8" fillId="0" borderId="2" xfId="19" applyNumberFormat="1" applyFont="1" applyFill="1" applyBorder="1" applyAlignment="1">
      <alignment vertical="center" wrapText="1"/>
    </xf>
    <xf numFmtId="179" fontId="1" fillId="0" borderId="2" xfId="268" applyNumberFormat="1" applyFont="1" applyFill="1" applyBorder="1" applyAlignment="1">
      <alignment vertical="center"/>
    </xf>
    <xf numFmtId="181" fontId="1" fillId="0" borderId="2" xfId="23" applyNumberFormat="1" applyFont="1" applyFill="1" applyBorder="1" applyAlignment="1">
      <alignment vertical="center"/>
    </xf>
    <xf numFmtId="0" fontId="14" fillId="0" borderId="2" xfId="65" applyFont="1" applyFill="1" applyBorder="1" applyAlignment="1">
      <alignment vertical="center"/>
    </xf>
    <xf numFmtId="182" fontId="1" fillId="0" borderId="2" xfId="19" applyNumberFormat="1" applyFont="1" applyFill="1" applyBorder="1" applyAlignment="1">
      <alignment vertical="center" wrapText="1"/>
    </xf>
    <xf numFmtId="0" fontId="9" fillId="0" borderId="2" xfId="0" applyFont="1" applyFill="1" applyBorder="1"/>
    <xf numFmtId="0" fontId="14" fillId="0" borderId="2" xfId="65" applyFont="1" applyFill="1" applyBorder="1" applyAlignment="1">
      <alignment vertical="center" shrinkToFit="1"/>
    </xf>
    <xf numFmtId="179" fontId="1" fillId="0" borderId="2" xfId="23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9" fontId="8" fillId="0" borderId="2" xfId="23" applyNumberFormat="1" applyFont="1" applyFill="1" applyBorder="1" applyAlignment="1">
      <alignment vertical="center"/>
    </xf>
    <xf numFmtId="179" fontId="19" fillId="0" borderId="2" xfId="437" applyNumberFormat="1" applyFont="1" applyFill="1" applyBorder="1" applyAlignment="1">
      <alignment vertical="center"/>
    </xf>
    <xf numFmtId="181" fontId="19" fillId="0" borderId="2" xfId="437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179" fontId="1" fillId="0" borderId="2" xfId="23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/>
    <xf numFmtId="179" fontId="8" fillId="0" borderId="2" xfId="23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shrinkToFit="1"/>
    </xf>
    <xf numFmtId="179" fontId="1" fillId="0" borderId="2" xfId="437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 shrinkToFit="1"/>
    </xf>
    <xf numFmtId="0" fontId="20" fillId="0" borderId="2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183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84" fontId="1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183" fontId="8" fillId="0" borderId="2" xfId="0" applyNumberFormat="1" applyFont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61" fillId="0" borderId="0" xfId="401" applyFill="1"/>
    <xf numFmtId="0" fontId="4" fillId="0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401" applyFont="1" applyFill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vertical="center"/>
    </xf>
    <xf numFmtId="179" fontId="1" fillId="0" borderId="2" xfId="23" applyNumberFormat="1" applyFont="1" applyFill="1" applyBorder="1" applyAlignment="1" applyProtection="1">
      <alignment horizontal="right" vertical="center"/>
    </xf>
    <xf numFmtId="179" fontId="22" fillId="0" borderId="2" xfId="23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/>
    </xf>
    <xf numFmtId="179" fontId="0" fillId="0" borderId="2" xfId="23" applyNumberFormat="1" applyFont="1" applyFill="1" applyBorder="1" applyAlignment="1" applyProtection="1">
      <alignment horizontal="left" vertical="center"/>
    </xf>
    <xf numFmtId="179" fontId="22" fillId="0" borderId="2" xfId="23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vertical="center"/>
    </xf>
    <xf numFmtId="179" fontId="1" fillId="0" borderId="2" xfId="23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" fillId="0" borderId="0" xfId="519" applyFont="1" applyFill="1" applyAlignment="1">
      <alignment vertical="center"/>
    </xf>
    <xf numFmtId="178" fontId="1" fillId="0" borderId="0" xfId="519" applyNumberFormat="1" applyFont="1" applyFill="1" applyAlignment="1">
      <alignment vertical="center"/>
    </xf>
    <xf numFmtId="1" fontId="1" fillId="0" borderId="2" xfId="526" applyNumberFormat="1" applyFont="1" applyFill="1" applyBorder="1" applyAlignment="1">
      <alignment horizontal="center" vertical="center" wrapText="1"/>
    </xf>
    <xf numFmtId="178" fontId="1" fillId="0" borderId="2" xfId="519" applyNumberFormat="1" applyFont="1" applyFill="1" applyBorder="1" applyAlignment="1">
      <alignment horizontal="center" vertical="center" wrapText="1"/>
    </xf>
    <xf numFmtId="49" fontId="19" fillId="0" borderId="2" xfId="591" applyNumberFormat="1" applyFont="1" applyFill="1" applyBorder="1" applyAlignment="1" applyProtection="1">
      <alignment horizontal="left" vertical="center" wrapText="1"/>
    </xf>
    <xf numFmtId="178" fontId="19" fillId="0" borderId="2" xfId="591" applyNumberFormat="1" applyFont="1" applyFill="1" applyBorder="1" applyAlignment="1">
      <alignment horizontal="right" vertical="center"/>
    </xf>
    <xf numFmtId="184" fontId="8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 wrapText="1"/>
    </xf>
    <xf numFmtId="184" fontId="1" fillId="0" borderId="2" xfId="0" applyNumberFormat="1" applyFont="1" applyFill="1" applyBorder="1" applyAlignment="1">
      <alignment vertical="center"/>
    </xf>
    <xf numFmtId="178" fontId="25" fillId="0" borderId="2" xfId="591" applyNumberFormat="1" applyFont="1" applyFill="1" applyBorder="1" applyAlignment="1">
      <alignment vertical="center"/>
    </xf>
    <xf numFmtId="178" fontId="19" fillId="0" borderId="2" xfId="0" applyNumberFormat="1" applyFont="1" applyFill="1" applyBorder="1" applyAlignment="1"/>
    <xf numFmtId="49" fontId="25" fillId="0" borderId="2" xfId="591" applyNumberFormat="1" applyFont="1" applyFill="1" applyBorder="1" applyAlignment="1" applyProtection="1">
      <alignment horizontal="left" vertical="center" wrapText="1"/>
    </xf>
    <xf numFmtId="178" fontId="1" fillId="0" borderId="0" xfId="0" applyNumberFormat="1" applyFont="1" applyFill="1" applyAlignment="1">
      <alignment vertical="center"/>
    </xf>
    <xf numFmtId="178" fontId="25" fillId="0" borderId="2" xfId="591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78" fontId="19" fillId="0" borderId="2" xfId="538" applyNumberFormat="1" applyFont="1" applyFill="1" applyBorder="1" applyAlignment="1" applyProtection="1">
      <alignment vertical="center"/>
    </xf>
    <xf numFmtId="0" fontId="19" fillId="0" borderId="2" xfId="519" applyFont="1" applyFill="1" applyBorder="1" applyAlignment="1">
      <alignment horizontal="center" vertical="center"/>
    </xf>
    <xf numFmtId="3" fontId="19" fillId="0" borderId="2" xfId="796" applyNumberFormat="1" applyFont="1" applyFill="1" applyBorder="1" applyAlignment="1" applyProtection="1">
      <alignment horizontal="left" vertical="center"/>
    </xf>
    <xf numFmtId="178" fontId="19" fillId="0" borderId="2" xfId="538" applyNumberFormat="1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0" fontId="19" fillId="0" borderId="2" xfId="519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2" xfId="797" applyNumberFormat="1" applyFont="1" applyFill="1" applyBorder="1" applyAlignment="1">
      <alignment horizontal="right" vertical="center"/>
    </xf>
    <xf numFmtId="184" fontId="0" fillId="0" borderId="2" xfId="797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179" fontId="0" fillId="0" borderId="2" xfId="23" applyNumberFormat="1" applyFont="1" applyFill="1" applyBorder="1" applyAlignment="1">
      <alignment horizontal="right" vertical="center"/>
    </xf>
    <xf numFmtId="179" fontId="0" fillId="0" borderId="0" xfId="23" applyNumberFormat="1" applyFont="1" applyFill="1" applyAlignment="1">
      <alignment vertical="center"/>
    </xf>
    <xf numFmtId="0" fontId="0" fillId="0" borderId="2" xfId="797" applyFont="1" applyFill="1" applyBorder="1" applyAlignment="1">
      <alignment horizontal="center" vertical="center"/>
    </xf>
    <xf numFmtId="3" fontId="0" fillId="0" borderId="0" xfId="401" applyNumberFormat="1" applyFont="1" applyFill="1"/>
    <xf numFmtId="3" fontId="20" fillId="0" borderId="0" xfId="401" applyNumberFormat="1" applyFont="1" applyFill="1"/>
    <xf numFmtId="0" fontId="20" fillId="0" borderId="0" xfId="401" applyNumberFormat="1" applyFont="1" applyFill="1" applyAlignment="1">
      <alignment horizontal="center" vertical="center"/>
    </xf>
    <xf numFmtId="0" fontId="20" fillId="0" borderId="0" xfId="401" applyNumberFormat="1" applyFont="1" applyFill="1"/>
    <xf numFmtId="0" fontId="20" fillId="0" borderId="0" xfId="0" applyFont="1" applyFill="1" applyAlignment="1">
      <alignment vertical="center"/>
    </xf>
    <xf numFmtId="0" fontId="4" fillId="0" borderId="0" xfId="401" applyNumberFormat="1" applyFont="1" applyFill="1" applyAlignment="1">
      <alignment horizontal="center" vertical="center"/>
    </xf>
    <xf numFmtId="3" fontId="4" fillId="0" borderId="0" xfId="401" applyNumberFormat="1" applyFont="1" applyFill="1"/>
    <xf numFmtId="0" fontId="4" fillId="0" borderId="0" xfId="401" applyNumberFormat="1" applyFont="1" applyFill="1"/>
    <xf numFmtId="3" fontId="26" fillId="0" borderId="0" xfId="401" applyNumberFormat="1" applyFont="1" applyFill="1" applyAlignment="1">
      <alignment horizontal="center"/>
    </xf>
    <xf numFmtId="3" fontId="1" fillId="0" borderId="0" xfId="401" applyNumberFormat="1" applyFont="1" applyFill="1" applyAlignment="1">
      <alignment horizontal="center"/>
    </xf>
    <xf numFmtId="0" fontId="27" fillId="0" borderId="2" xfId="781" applyFont="1" applyFill="1" applyBorder="1" applyAlignment="1">
      <alignment horizontal="left" vertical="center" shrinkToFit="1"/>
    </xf>
    <xf numFmtId="179" fontId="8" fillId="0" borderId="2" xfId="23" applyNumberFormat="1" applyFont="1" applyFill="1" applyBorder="1" applyAlignment="1">
      <alignment horizontal="center" vertical="center" shrinkToFit="1"/>
    </xf>
    <xf numFmtId="0" fontId="28" fillId="0" borderId="2" xfId="781" applyFont="1" applyFill="1" applyBorder="1" applyAlignment="1">
      <alignment horizontal="left" vertical="center" shrinkToFit="1"/>
    </xf>
    <xf numFmtId="3" fontId="4" fillId="0" borderId="2" xfId="0" applyNumberFormat="1" applyFont="1" applyFill="1" applyBorder="1" applyAlignment="1" applyProtection="1">
      <alignment horizontal="right" vertical="center"/>
    </xf>
    <xf numFmtId="178" fontId="27" fillId="0" borderId="2" xfId="781" applyNumberFormat="1" applyFont="1" applyFill="1" applyBorder="1" applyAlignment="1">
      <alignment horizontal="left" vertical="center" shrinkToFit="1"/>
    </xf>
    <xf numFmtId="179" fontId="1" fillId="0" borderId="2" xfId="23" applyNumberFormat="1" applyFont="1" applyFill="1" applyBorder="1" applyAlignment="1">
      <alignment horizontal="center" vertical="center" shrinkToFit="1"/>
    </xf>
    <xf numFmtId="3" fontId="20" fillId="0" borderId="2" xfId="0" applyNumberFormat="1" applyFont="1" applyFill="1" applyBorder="1" applyAlignment="1">
      <alignment horizontal="left" vertical="center" wrapText="1"/>
    </xf>
    <xf numFmtId="178" fontId="28" fillId="0" borderId="2" xfId="781" applyNumberFormat="1" applyFont="1" applyFill="1" applyBorder="1" applyAlignment="1">
      <alignment horizontal="left" vertical="center" shrinkToFit="1"/>
    </xf>
    <xf numFmtId="3" fontId="4" fillId="0" borderId="2" xfId="401" applyNumberFormat="1" applyFont="1" applyFill="1" applyBorder="1"/>
    <xf numFmtId="3" fontId="4" fillId="0" borderId="2" xfId="0" applyNumberFormat="1" applyFont="1" applyFill="1" applyBorder="1" applyAlignment="1">
      <alignment horizontal="left" vertical="center" wrapText="1"/>
    </xf>
    <xf numFmtId="0" fontId="28" fillId="0" borderId="2" xfId="782" applyFont="1" applyFill="1" applyBorder="1" applyAlignment="1">
      <alignment horizontal="left" vertical="center" shrinkToFit="1"/>
    </xf>
    <xf numFmtId="0" fontId="28" fillId="0" borderId="2" xfId="781" applyFont="1" applyFill="1" applyBorder="1" applyAlignment="1">
      <alignment horizontal="center" vertical="center" shrinkToFit="1"/>
    </xf>
    <xf numFmtId="3" fontId="29" fillId="0" borderId="2" xfId="0" applyNumberFormat="1" applyFont="1" applyFill="1" applyBorder="1" applyAlignment="1" applyProtection="1">
      <alignment horizontal="right" vertical="center"/>
    </xf>
    <xf numFmtId="0" fontId="30" fillId="0" borderId="2" xfId="781" applyFont="1" applyFill="1" applyBorder="1" applyAlignment="1">
      <alignment horizontal="left" vertical="center" shrinkToFit="1"/>
    </xf>
    <xf numFmtId="0" fontId="8" fillId="0" borderId="2" xfId="781" applyFont="1" applyFill="1" applyBorder="1" applyAlignment="1">
      <alignment horizontal="center" vertical="center" shrinkToFit="1"/>
    </xf>
    <xf numFmtId="179" fontId="4" fillId="0" borderId="0" xfId="401" applyNumberFormat="1" applyFont="1" applyFill="1"/>
    <xf numFmtId="0" fontId="4" fillId="4" borderId="0" xfId="0" applyFont="1" applyFill="1" applyAlignment="1">
      <alignment vertical="center"/>
    </xf>
    <xf numFmtId="0" fontId="4" fillId="0" borderId="0" xfId="0" applyFont="1" applyFill="1" applyBorder="1" applyAlignment="1">
      <alignment wrapText="1"/>
    </xf>
    <xf numFmtId="0" fontId="8" fillId="0" borderId="10" xfId="0" applyFont="1" applyFill="1" applyBorder="1" applyAlignment="1">
      <alignment horizontal="center" vertical="center" wrapText="1"/>
    </xf>
    <xf numFmtId="179" fontId="19" fillId="4" borderId="2" xfId="23" applyNumberFormat="1" applyFont="1" applyFill="1" applyBorder="1" applyAlignment="1">
      <alignment horizontal="right" vertical="center" wrapText="1"/>
    </xf>
    <xf numFmtId="184" fontId="19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10" xfId="93" applyFont="1" applyFill="1" applyBorder="1" applyAlignment="1">
      <alignment horizontal="center" vertical="center" wrapText="1"/>
    </xf>
    <xf numFmtId="0" fontId="4" fillId="0" borderId="10" xfId="93" applyFont="1" applyFill="1" applyBorder="1" applyAlignment="1">
      <alignment horizontal="left" vertical="center" wrapText="1"/>
    </xf>
    <xf numFmtId="3" fontId="20" fillId="6" borderId="2" xfId="0" applyNumberFormat="1" applyFont="1" applyFill="1" applyBorder="1" applyAlignment="1" applyProtection="1">
      <alignment horizontal="right" vertical="center"/>
    </xf>
    <xf numFmtId="179" fontId="25" fillId="4" borderId="2" xfId="23" applyNumberFormat="1" applyFont="1" applyFill="1" applyBorder="1" applyAlignment="1">
      <alignment horizontal="right" vertical="center" wrapText="1"/>
    </xf>
    <xf numFmtId="179" fontId="19" fillId="4" borderId="2" xfId="23" applyNumberFormat="1" applyFont="1" applyFill="1" applyBorder="1" applyAlignment="1">
      <alignment horizontal="right" vertical="center"/>
    </xf>
    <xf numFmtId="179" fontId="4" fillId="0" borderId="2" xfId="0" applyNumberFormat="1" applyFont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178" fontId="19" fillId="4" borderId="2" xfId="0" applyNumberFormat="1" applyFont="1" applyFill="1" applyBorder="1" applyAlignment="1">
      <alignment horizontal="right" vertical="center"/>
    </xf>
    <xf numFmtId="0" fontId="19" fillId="4" borderId="2" xfId="0" applyNumberFormat="1" applyFont="1" applyFill="1" applyBorder="1" applyAlignment="1">
      <alignment horizontal="right" vertical="center"/>
    </xf>
    <xf numFmtId="1" fontId="20" fillId="0" borderId="2" xfId="0" applyNumberFormat="1" applyFont="1" applyFill="1" applyBorder="1" applyAlignment="1">
      <alignment vertical="center" wrapText="1"/>
    </xf>
    <xf numFmtId="178" fontId="4" fillId="0" borderId="2" xfId="0" applyNumberFormat="1" applyFont="1" applyBorder="1" applyAlignment="1">
      <alignment vertical="center"/>
    </xf>
    <xf numFmtId="0" fontId="20" fillId="0" borderId="2" xfId="0" applyFont="1" applyFill="1" applyBorder="1" applyAlignment="1">
      <alignment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179" fontId="19" fillId="4" borderId="2" xfId="23" applyNumberFormat="1" applyFont="1" applyFill="1" applyBorder="1" applyAlignment="1">
      <alignment vertical="center"/>
    </xf>
    <xf numFmtId="179" fontId="25" fillId="0" borderId="2" xfId="23" applyNumberFormat="1" applyFont="1" applyBorder="1" applyAlignment="1">
      <alignment vertical="center"/>
    </xf>
    <xf numFmtId="0" fontId="4" fillId="4" borderId="2" xfId="0" applyNumberFormat="1" applyFont="1" applyFill="1" applyBorder="1" applyAlignment="1">
      <alignment horizontal="right" vertical="center"/>
    </xf>
    <xf numFmtId="184" fontId="25" fillId="0" borderId="2" xfId="0" applyNumberFormat="1" applyFont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79" fontId="8" fillId="0" borderId="2" xfId="23" applyNumberFormat="1" applyFont="1" applyFill="1" applyBorder="1" applyAlignment="1">
      <alignment horizontal="center" vertical="center"/>
    </xf>
    <xf numFmtId="184" fontId="8" fillId="0" borderId="2" xfId="0" applyNumberFormat="1" applyFont="1" applyFill="1" applyBorder="1" applyAlignment="1">
      <alignment horizontal="right" vertical="center"/>
    </xf>
    <xf numFmtId="2" fontId="8" fillId="0" borderId="2" xfId="0" applyNumberFormat="1" applyFont="1" applyFill="1" applyBorder="1" applyAlignment="1">
      <alignment horizontal="right" vertical="center"/>
    </xf>
    <xf numFmtId="185" fontId="8" fillId="0" borderId="2" xfId="0" applyNumberFormat="1" applyFont="1" applyFill="1" applyBorder="1" applyAlignment="1">
      <alignment horizontal="right" vertical="center"/>
    </xf>
    <xf numFmtId="182" fontId="8" fillId="0" borderId="2" xfId="19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/>
    </xf>
    <xf numFmtId="185" fontId="0" fillId="0" borderId="2" xfId="0" applyNumberFormat="1" applyFont="1" applyFill="1" applyBorder="1" applyAlignment="1">
      <alignment horizontal="right" vertical="center"/>
    </xf>
    <xf numFmtId="2" fontId="0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horizontal="right" vertical="center"/>
    </xf>
    <xf numFmtId="179" fontId="0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2" xfId="0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left" vertical="center" indent="1"/>
    </xf>
    <xf numFmtId="184" fontId="1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center"/>
    </xf>
    <xf numFmtId="179" fontId="1" fillId="0" borderId="7" xfId="23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" fillId="5" borderId="0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3" fontId="26" fillId="0" borderId="0" xfId="401" applyNumberFormat="1" applyFont="1" applyFill="1" applyAlignment="1">
      <alignment horizontal="center"/>
    </xf>
    <xf numFmtId="3" fontId="31" fillId="0" borderId="0" xfId="401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4" fillId="0" borderId="8" xfId="519" applyNumberFormat="1" applyFont="1" applyFill="1" applyBorder="1" applyAlignment="1">
      <alignment horizontal="center" vertical="center" wrapText="1"/>
    </xf>
    <xf numFmtId="0" fontId="21" fillId="0" borderId="0" xfId="401" applyFont="1" applyFill="1" applyAlignment="1">
      <alignment horizontal="center" vertical="center"/>
    </xf>
    <xf numFmtId="0" fontId="9" fillId="0" borderId="0" xfId="401" applyNumberFormat="1" applyFont="1" applyFill="1" applyAlignment="1" applyProtection="1">
      <alignment horizontal="right" vertical="center"/>
    </xf>
    <xf numFmtId="0" fontId="23" fillId="0" borderId="0" xfId="401" applyFont="1" applyFill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5" fillId="0" borderId="0" xfId="65" applyFont="1" applyFill="1" applyAlignment="1">
      <alignment horizontal="center" vertical="center"/>
    </xf>
    <xf numFmtId="0" fontId="16" fillId="0" borderId="8" xfId="65" applyFont="1" applyFill="1" applyBorder="1" applyAlignment="1">
      <alignment horizontal="center" vertical="center"/>
    </xf>
    <xf numFmtId="0" fontId="18" fillId="0" borderId="4" xfId="65" applyFont="1" applyFill="1" applyBorder="1" applyAlignment="1">
      <alignment horizontal="center" vertical="center"/>
    </xf>
    <xf numFmtId="0" fontId="18" fillId="0" borderId="5" xfId="65" applyFont="1" applyFill="1" applyBorder="1" applyAlignment="1">
      <alignment horizontal="center" vertical="center"/>
    </xf>
    <xf numFmtId="0" fontId="18" fillId="0" borderId="6" xfId="65" applyFont="1" applyFill="1" applyBorder="1" applyAlignment="1">
      <alignment horizontal="center" vertical="center"/>
    </xf>
    <xf numFmtId="0" fontId="17" fillId="0" borderId="1" xfId="65" applyFont="1" applyFill="1" applyBorder="1" applyAlignment="1">
      <alignment horizontal="center" vertical="center"/>
    </xf>
    <xf numFmtId="0" fontId="17" fillId="0" borderId="7" xfId="65" applyFont="1" applyFill="1" applyBorder="1" applyAlignment="1">
      <alignment horizontal="center" vertical="center"/>
    </xf>
    <xf numFmtId="0" fontId="18" fillId="0" borderId="1" xfId="65" applyFont="1" applyFill="1" applyBorder="1" applyAlignment="1">
      <alignment horizontal="center" vertical="center" wrapText="1"/>
    </xf>
    <xf numFmtId="0" fontId="18" fillId="0" borderId="7" xfId="65" applyFont="1" applyFill="1" applyBorder="1" applyAlignment="1">
      <alignment horizontal="center" vertical="center" wrapText="1"/>
    </xf>
    <xf numFmtId="0" fontId="18" fillId="0" borderId="2" xfId="65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/>
    <xf numFmtId="0" fontId="0" fillId="0" borderId="6" xfId="0" applyFont="1" applyFill="1" applyBorder="1"/>
    <xf numFmtId="0" fontId="0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1" fillId="0" borderId="0" xfId="0" applyFont="1" applyAlignment="1">
      <alignment vertical="center"/>
    </xf>
  </cellXfs>
  <cellStyles count="1043">
    <cellStyle name="?鹎%U龡&amp;H齲_x0001_C铣_x0014__x0007__x0001__x0001_ 3 5 3" xfId="18"/>
    <cellStyle name="?鹎%U龡&amp;H齲_x0001_C铣_x0014__x0007__x0001__x0001_ 5 4" xfId="5"/>
    <cellStyle name="_ET_STYLE_NoName_00_" xfId="53"/>
    <cellStyle name="20% - 强调文字颜色 1 10 2 6" xfId="35"/>
    <cellStyle name="20% - 强调文字颜色 1 18 2 2 2" xfId="93"/>
    <cellStyle name="20% - 强调文字颜色 1 18 7 4 4" xfId="19"/>
    <cellStyle name="20% - 强调文字颜色 1 2" xfId="4"/>
    <cellStyle name="20% - 强调文字颜色 1 2 2" xfId="114"/>
    <cellStyle name="20% - 强调文字颜色 1 2 2 2" xfId="27"/>
    <cellStyle name="20% - 强调文字颜色 1 2 2 2 2" xfId="118"/>
    <cellStyle name="20% - 强调文字颜色 1 2 3" xfId="73"/>
    <cellStyle name="20% - 强调文字颜色 1 2 3 2" xfId="108"/>
    <cellStyle name="20% - 强调文字颜色 1 2 4" xfId="120"/>
    <cellStyle name="20% - 强调文字颜色 1 3" xfId="90"/>
    <cellStyle name="20% - 强调文字颜色 1 3 2" xfId="121"/>
    <cellStyle name="20% - 强调文字颜色 1 4" xfId="123"/>
    <cellStyle name="20% - 强调文字颜色 1 5" xfId="124"/>
    <cellStyle name="20% - 强调文字颜色 2 2" xfId="125"/>
    <cellStyle name="20% - 强调文字颜色 2 2 2" xfId="126"/>
    <cellStyle name="20% - 强调文字颜色 2 2 2 2" xfId="127"/>
    <cellStyle name="20% - 强调文字颜色 2 2 2 2 2" xfId="129"/>
    <cellStyle name="20% - 强调文字颜色 2 2 3" xfId="130"/>
    <cellStyle name="20% - 强调文字颜色 2 2 3 2" xfId="131"/>
    <cellStyle name="20% - 强调文字颜色 2 2 4" xfId="134"/>
    <cellStyle name="20% - 强调文字颜色 2 3" xfId="136"/>
    <cellStyle name="20% - 强调文字颜色 2 3 2" xfId="139"/>
    <cellStyle name="20% - 强调文字颜色 2 4" xfId="140"/>
    <cellStyle name="20% - 强调文字颜色 2 5" xfId="141"/>
    <cellStyle name="20% - 强调文字颜色 3 2" xfId="143"/>
    <cellStyle name="20% - 强调文字颜色 3 2 2" xfId="146"/>
    <cellStyle name="20% - 强调文字颜色 3 2 2 2" xfId="148"/>
    <cellStyle name="20% - 强调文字颜色 3 2 2 2 2" xfId="150"/>
    <cellStyle name="20% - 强调文字颜色 3 2 3" xfId="152"/>
    <cellStyle name="20% - 强调文字颜色 3 2 3 2" xfId="153"/>
    <cellStyle name="20% - 强调文字颜色 3 2 4" xfId="156"/>
    <cellStyle name="20% - 强调文字颜色 3 3" xfId="77"/>
    <cellStyle name="20% - 强调文字颜色 3 3 2" xfId="110"/>
    <cellStyle name="20% - 强调文字颜色 3 4" xfId="158"/>
    <cellStyle name="20% - 强调文字颜色 3 5" xfId="161"/>
    <cellStyle name="20% - 强调文字颜色 4 2" xfId="164"/>
    <cellStyle name="20% - 强调文字颜色 4 2 2" xfId="167"/>
    <cellStyle name="20% - 强调文字颜色 4 2 2 2" xfId="170"/>
    <cellStyle name="20% - 强调文字颜色 4 2 2 2 2" xfId="176"/>
    <cellStyle name="20% - 强调文字颜色 4 2 3" xfId="178"/>
    <cellStyle name="20% - 强调文字颜色 4 2 3 2" xfId="182"/>
    <cellStyle name="20% - 强调文字颜色 4 2 4" xfId="183"/>
    <cellStyle name="20% - 强调文字颜色 4 3" xfId="185"/>
    <cellStyle name="20% - 强调文字颜色 4 3 2" xfId="187"/>
    <cellStyle name="20% - 强调文字颜色 4 4" xfId="190"/>
    <cellStyle name="20% - 强调文字颜色 4 5" xfId="39"/>
    <cellStyle name="20% - 强调文字颜色 5 2" xfId="194"/>
    <cellStyle name="20% - 强调文字颜色 5 2 2" xfId="197"/>
    <cellStyle name="20% - 强调文字颜色 5 2 2 2" xfId="199"/>
    <cellStyle name="20% - 强调文字颜色 5 2 2 2 2" xfId="201"/>
    <cellStyle name="20% - 强调文字颜色 5 2 3" xfId="205"/>
    <cellStyle name="20% - 强调文字颜色 5 2 3 2" xfId="207"/>
    <cellStyle name="20% - 强调文字颜色 5 2 4" xfId="208"/>
    <cellStyle name="20% - 强调文字颜色 5 3" xfId="212"/>
    <cellStyle name="20% - 强调文字颜色 5 3 2" xfId="218"/>
    <cellStyle name="20% - 强调文字颜色 5 4" xfId="221"/>
    <cellStyle name="20% - 强调文字颜色 5 5" xfId="223"/>
    <cellStyle name="20% - 强调文字颜色 6 2" xfId="230"/>
    <cellStyle name="20% - 强调文字颜色 6 2 2" xfId="235"/>
    <cellStyle name="20% - 强调文字颜色 6 2 2 2" xfId="237"/>
    <cellStyle name="20% - 强调文字颜色 6 2 2 2 2" xfId="239"/>
    <cellStyle name="20% - 强调文字颜色 6 2 3" xfId="242"/>
    <cellStyle name="20% - 强调文字颜色 6 2 3 2" xfId="244"/>
    <cellStyle name="20% - 强调文字颜色 6 2 4" xfId="245"/>
    <cellStyle name="20% - 强调文字颜色 6 3" xfId="247"/>
    <cellStyle name="20% - 强调文字颜色 6 3 2" xfId="8"/>
    <cellStyle name="20% - 强调文字颜色 6 4" xfId="250"/>
    <cellStyle name="20% - 强调文字颜色 6 5" xfId="253"/>
    <cellStyle name="20% - 着色 1" xfId="96"/>
    <cellStyle name="20% - 着色 2" xfId="99"/>
    <cellStyle name="20% - 着色 3" xfId="111"/>
    <cellStyle name="20% - 着色 4" xfId="255"/>
    <cellStyle name="20% - 着色 5" xfId="172"/>
    <cellStyle name="20% - 着色 6" xfId="257"/>
    <cellStyle name="40% - 强调文字颜色 1 2" xfId="262"/>
    <cellStyle name="40% - 强调文字颜色 1 2 2" xfId="264"/>
    <cellStyle name="40% - 强调文字颜色 1 2 2 2" xfId="265"/>
    <cellStyle name="40% - 强调文字颜色 1 2 2 2 2" xfId="270"/>
    <cellStyle name="40% - 强调文字颜色 1 2 3" xfId="274"/>
    <cellStyle name="40% - 强调文字颜色 1 2 3 2" xfId="275"/>
    <cellStyle name="40% - 强调文字颜色 1 2 4" xfId="276"/>
    <cellStyle name="40% - 强调文字颜色 1 3" xfId="278"/>
    <cellStyle name="40% - 强调文字颜色 1 3 2" xfId="282"/>
    <cellStyle name="40% - 强调文字颜色 1 4" xfId="289"/>
    <cellStyle name="40% - 强调文字颜色 1 5" xfId="292"/>
    <cellStyle name="40% - 强调文字颜色 2 2" xfId="75"/>
    <cellStyle name="40% - 强调文字颜色 2 2 2" xfId="107"/>
    <cellStyle name="40% - 强调文字颜色 2 2 2 2" xfId="294"/>
    <cellStyle name="40% - 强调文字颜色 2 2 2 2 2" xfId="296"/>
    <cellStyle name="40% - 强调文字颜色 2 2 3" xfId="297"/>
    <cellStyle name="40% - 强调文字颜色 2 2 3 2" xfId="298"/>
    <cellStyle name="40% - 强调文字颜色 2 2 4" xfId="299"/>
    <cellStyle name="40% - 强调文字颜色 2 3" xfId="119"/>
    <cellStyle name="40% - 强调文字颜色 2 3 2" xfId="300"/>
    <cellStyle name="40% - 强调文字颜色 2 4" xfId="304"/>
    <cellStyle name="40% - 强调文字颜色 2 5" xfId="306"/>
    <cellStyle name="40% - 强调文字颜色 3 2" xfId="309"/>
    <cellStyle name="40% - 强调文字颜色 3 2 2" xfId="310"/>
    <cellStyle name="40% - 强调文字颜色 3 2 2 2" xfId="312"/>
    <cellStyle name="40% - 强调文字颜色 3 2 2 2 2" xfId="313"/>
    <cellStyle name="40% - 强调文字颜色 3 2 3" xfId="315"/>
    <cellStyle name="40% - 强调文字颜色 3 2 3 2" xfId="316"/>
    <cellStyle name="40% - 强调文字颜色 3 2 4" xfId="311"/>
    <cellStyle name="40% - 强调文字颜色 3 3" xfId="319"/>
    <cellStyle name="40% - 强调文字颜色 3 3 2" xfId="320"/>
    <cellStyle name="40% - 强调文字颜色 3 4" xfId="324"/>
    <cellStyle name="40% - 强调文字颜色 3 5" xfId="326"/>
    <cellStyle name="40% - 强调文字颜色 4 2" xfId="63"/>
    <cellStyle name="40% - 强调文字颜色 4 2 2" xfId="330"/>
    <cellStyle name="40% - 强调文字颜色 4 2 2 2" xfId="332"/>
    <cellStyle name="40% - 强调文字颜色 4 2 2 2 2" xfId="336"/>
    <cellStyle name="40% - 强调文字颜色 4 2 3" xfId="269"/>
    <cellStyle name="40% - 强调文字颜色 4 2 3 2" xfId="80"/>
    <cellStyle name="40% - 强调文字颜色 4 2 4" xfId="338"/>
    <cellStyle name="40% - 强调文字颜色 4 3" xfId="339"/>
    <cellStyle name="40% - 强调文字颜色 4 3 2" xfId="82"/>
    <cellStyle name="40% - 强调文字颜色 4 4" xfId="231"/>
    <cellStyle name="40% - 强调文字颜色 4 5" xfId="240"/>
    <cellStyle name="40% - 强调文字颜色 5 2" xfId="343"/>
    <cellStyle name="40% - 强调文字颜色 5 2 2" xfId="252"/>
    <cellStyle name="40% - 强调文字颜色 5 2 2 2" xfId="347"/>
    <cellStyle name="40% - 强调文字颜色 5 2 2 2 2" xfId="348"/>
    <cellStyle name="40% - 强调文字颜色 5 2 3" xfId="350"/>
    <cellStyle name="40% - 强调文字颜色 5 2 3 2" xfId="352"/>
    <cellStyle name="40% - 强调文字颜色 5 2 4" xfId="354"/>
    <cellStyle name="40% - 强调文字颜色 5 3" xfId="356"/>
    <cellStyle name="40% - 强调文字颜色 5 3 2" xfId="361"/>
    <cellStyle name="40% - 强调文字颜色 5 4" xfId="6"/>
    <cellStyle name="40% - 强调文字颜色 5 5" xfId="92"/>
    <cellStyle name="40% - 强调文字颜色 6 2" xfId="362"/>
    <cellStyle name="40% - 强调文字颜色 6 2 2" xfId="364"/>
    <cellStyle name="40% - 强调文字颜色 6 2 2 2" xfId="365"/>
    <cellStyle name="40% - 强调文字颜色 6 2 2 2 2" xfId="367"/>
    <cellStyle name="40% - 强调文字颜色 6 2 3" xfId="370"/>
    <cellStyle name="40% - 强调文字颜色 6 2 3 2" xfId="374"/>
    <cellStyle name="40% - 强调文字颜色 6 2 4" xfId="376"/>
    <cellStyle name="40% - 强调文字颜色 6 3" xfId="377"/>
    <cellStyle name="40% - 强调文字颜色 6 3 2" xfId="378"/>
    <cellStyle name="40% - 强调文字颜色 6 4" xfId="380"/>
    <cellStyle name="40% - 强调文字颜色 6 5" xfId="69"/>
    <cellStyle name="40% - 着色 1" xfId="382"/>
    <cellStyle name="40% - 着色 2" xfId="195"/>
    <cellStyle name="40% - 着色 3" xfId="202"/>
    <cellStyle name="40% - 着色 4" xfId="210"/>
    <cellStyle name="40% - 着色 5" xfId="384"/>
    <cellStyle name="40% - 着色 6" xfId="385"/>
    <cellStyle name="60% - 强调文字颜色 1 2" xfId="159"/>
    <cellStyle name="60% - 强调文字颜色 1 2 2" xfId="386"/>
    <cellStyle name="60% - 强调文字颜色 1 2 2 2" xfId="388"/>
    <cellStyle name="60% - 强调文字颜色 1 2 2 2 2" xfId="389"/>
    <cellStyle name="60% - 强调文字颜色 1 2 3" xfId="390"/>
    <cellStyle name="60% - 强调文字颜色 1 2 3 2" xfId="391"/>
    <cellStyle name="60% - 强调文字颜色 1 2 4" xfId="180"/>
    <cellStyle name="60% - 强调文字颜色 1 3" xfId="162"/>
    <cellStyle name="60% - 强调文字颜色 1 3 2" xfId="392"/>
    <cellStyle name="60% - 强调文字颜色 1 4" xfId="133"/>
    <cellStyle name="60% - 强调文字颜色 1 5" xfId="395"/>
    <cellStyle name="60% - 强调文字颜色 2 2" xfId="189"/>
    <cellStyle name="60% - 强调文字颜色 2 2 2" xfId="55"/>
    <cellStyle name="60% - 强调文字颜色 2 2 2 2" xfId="61"/>
    <cellStyle name="60% - 强调文字颜色 2 2 2 2 2" xfId="399"/>
    <cellStyle name="60% - 强调文字颜色 2 2 3" xfId="400"/>
    <cellStyle name="60% - 强调文字颜色 2 2 3 2" xfId="405"/>
    <cellStyle name="60% - 强调文字颜色 2 2 4" xfId="408"/>
    <cellStyle name="60% - 强调文字颜色 2 3" xfId="42"/>
    <cellStyle name="60% - 强调文字颜色 2 3 2" xfId="412"/>
    <cellStyle name="60% - 强调文字颜色 2 4" xfId="414"/>
    <cellStyle name="60% - 强调文字颜色 2 5" xfId="416"/>
    <cellStyle name="60% - 强调文字颜色 3 2" xfId="219"/>
    <cellStyle name="60% - 强调文字颜色 3 2 2" xfId="417"/>
    <cellStyle name="60% - 强调文字颜色 3 2 2 2" xfId="135"/>
    <cellStyle name="60% - 强调文字颜色 3 2 2 2 2" xfId="138"/>
    <cellStyle name="60% - 强调文字颜色 3 2 3" xfId="419"/>
    <cellStyle name="60% - 强调文字颜色 3 2 3 2" xfId="78"/>
    <cellStyle name="60% - 强调文字颜色 3 2 4" xfId="404"/>
    <cellStyle name="60% - 强调文字颜色 3 3" xfId="226"/>
    <cellStyle name="60% - 强调文字颜色 3 3 2" xfId="420"/>
    <cellStyle name="60% - 强调文字颜色 3 4" xfId="421"/>
    <cellStyle name="60% - 强调文字颜色 3 5" xfId="422"/>
    <cellStyle name="60% - 强调文字颜色 4 2" xfId="248"/>
    <cellStyle name="60% - 强调文字颜色 4 2 2" xfId="379"/>
    <cellStyle name="60% - 强调文字颜色 4 2 2 2" xfId="36"/>
    <cellStyle name="60% - 强调文字颜色 4 2 2 2 2" xfId="423"/>
    <cellStyle name="60% - 强调文字颜色 4 2 3" xfId="68"/>
    <cellStyle name="60% - 强调文字颜色 4 2 3 2" xfId="424"/>
    <cellStyle name="60% - 强调文字颜色 4 2 4" xfId="428"/>
    <cellStyle name="60% - 强调文字颜色 4 3" xfId="251"/>
    <cellStyle name="60% - 强调文字颜色 4 3 2" xfId="346"/>
    <cellStyle name="60% - 强调文字颜色 4 4" xfId="349"/>
    <cellStyle name="60% - 强调文字颜色 4 5" xfId="353"/>
    <cellStyle name="60% - 强调文字颜色 5 2" xfId="431"/>
    <cellStyle name="60% - 强调文字颜色 5 2 2" xfId="433"/>
    <cellStyle name="60% - 强调文字颜色 5 2 2 2" xfId="102"/>
    <cellStyle name="60% - 强调文字颜色 5 2 2 2 2" xfId="342"/>
    <cellStyle name="60% - 强调文字颜色 5 2 3" xfId="434"/>
    <cellStyle name="60% - 强调文字颜色 5 2 3 2" xfId="436"/>
    <cellStyle name="60% - 强调文字颜色 5 2 4" xfId="438"/>
    <cellStyle name="60% - 强调文字颜色 5 3" xfId="360"/>
    <cellStyle name="60% - 强调文字颜色 5 3 2" xfId="440"/>
    <cellStyle name="60% - 强调文字颜色 5 4" xfId="442"/>
    <cellStyle name="60% - 强调文字颜色 5 5" xfId="443"/>
    <cellStyle name="60% - 强调文字颜色 6 2" xfId="444"/>
    <cellStyle name="60% - 强调文字颜色 6 2 2" xfId="446"/>
    <cellStyle name="60% - 强调文字颜色 6 2 2 2" xfId="302"/>
    <cellStyle name="60% - 强调文字颜色 6 2 2 2 2" xfId="450"/>
    <cellStyle name="60% - 强调文字颜色 6 2 3" xfId="455"/>
    <cellStyle name="60% - 强调文字颜色 6 2 3 2" xfId="323"/>
    <cellStyle name="60% - 强调文字颜色 6 2 4" xfId="229"/>
    <cellStyle name="60% - 强调文字颜色 6 3" xfId="457"/>
    <cellStyle name="60% - 强调文字颜色 6 3 2" xfId="29"/>
    <cellStyle name="60% - 强调文字颜色 6 4" xfId="460"/>
    <cellStyle name="60% - 强调文字颜色 6 5" xfId="461"/>
    <cellStyle name="60% - 着色 1" xfId="462"/>
    <cellStyle name="60% - 着色 2" xfId="13"/>
    <cellStyle name="60% - 着色 3" xfId="465"/>
    <cellStyle name="60% - 着色 4" xfId="468"/>
    <cellStyle name="60% - 着色 5" xfId="471"/>
    <cellStyle name="60% - 着色 6" xfId="474"/>
    <cellStyle name="ColLevel_0" xfId="476"/>
    <cellStyle name="RowLevel_0" xfId="441"/>
    <cellStyle name="百分比" xfId="32" builtinId="5"/>
    <cellStyle name="百分比 2" xfId="481"/>
    <cellStyle name="百分比 2 2" xfId="482"/>
    <cellStyle name="百分比 2 2 2" xfId="483"/>
    <cellStyle name="百分比 2 2 3" xfId="484"/>
    <cellStyle name="百分比 2 3" xfId="485"/>
    <cellStyle name="百分比 3" xfId="217"/>
    <cellStyle name="百分比 4" xfId="57"/>
    <cellStyle name="百分比 5" xfId="58"/>
    <cellStyle name="标题 1 2" xfId="467"/>
    <cellStyle name="标题 1 2 2" xfId="486"/>
    <cellStyle name="标题 1 2 2 2" xfId="488"/>
    <cellStyle name="标题 1 2 2 2 2" xfId="490"/>
    <cellStyle name="标题 1 2 3" xfId="492"/>
    <cellStyle name="标题 1 2 3 2" xfId="494"/>
    <cellStyle name="标题 1 2 4" xfId="149"/>
    <cellStyle name="标题 1 3" xfId="470"/>
    <cellStyle name="标题 1 3 2" xfId="498"/>
    <cellStyle name="标题 1 4" xfId="473"/>
    <cellStyle name="标题 1 5" xfId="499"/>
    <cellStyle name="标题 2 2" xfId="396"/>
    <cellStyle name="标题 2 2 2" xfId="501"/>
    <cellStyle name="标题 2 2 2 2" xfId="503"/>
    <cellStyle name="标题 2 2 2 2 2" xfId="504"/>
    <cellStyle name="标题 2 2 3" xfId="507"/>
    <cellStyle name="标题 2 2 3 2" xfId="15"/>
    <cellStyle name="标题 2 2 4" xfId="363"/>
    <cellStyle name="标题 2 3" xfId="508"/>
    <cellStyle name="标题 2 3 2" xfId="510"/>
    <cellStyle name="标题 2 4" xfId="511"/>
    <cellStyle name="标题 2 5" xfId="513"/>
    <cellStyle name="标题 3 2" xfId="514"/>
    <cellStyle name="标题 3 2 2" xfId="515"/>
    <cellStyle name="标题 3 2 2 2" xfId="517"/>
    <cellStyle name="标题 3 2 2 2 2" xfId="518"/>
    <cellStyle name="标题 3 2 3" xfId="128"/>
    <cellStyle name="标题 3 2 3 2" xfId="520"/>
    <cellStyle name="标题 3 2 4" xfId="387"/>
    <cellStyle name="标题 3 3" xfId="521"/>
    <cellStyle name="标题 3 3 2" xfId="522"/>
    <cellStyle name="标题 3 4" xfId="523"/>
    <cellStyle name="标题 3 5" xfId="525"/>
    <cellStyle name="标题 4 2" xfId="528"/>
    <cellStyle name="标题 4 2 2" xfId="48"/>
    <cellStyle name="标题 4 2 2 2" xfId="531"/>
    <cellStyle name="标题 4 2 2 2 2" xfId="425"/>
    <cellStyle name="标题 4 2 3" xfId="533"/>
    <cellStyle name="标题 4 2 3 2" xfId="20"/>
    <cellStyle name="标题 4 2 4" xfId="535"/>
    <cellStyle name="标题 4 3" xfId="537"/>
    <cellStyle name="标题 4 3 2" xfId="539"/>
    <cellStyle name="标题 4 4" xfId="328"/>
    <cellStyle name="标题 4 5" xfId="266"/>
    <cellStyle name="标题 5" xfId="26"/>
    <cellStyle name="标题 5 2" xfId="117"/>
    <cellStyle name="标题 5 2 2" xfId="541"/>
    <cellStyle name="标题 5 2 2 2" xfId="543"/>
    <cellStyle name="标题 5 3" xfId="547"/>
    <cellStyle name="标题 5 3 2" xfId="95"/>
    <cellStyle name="标题 5 4" xfId="85"/>
    <cellStyle name="标题 6" xfId="549"/>
    <cellStyle name="标题 6 2" xfId="550"/>
    <cellStyle name="标题 7" xfId="551"/>
    <cellStyle name="标题 8" xfId="554"/>
    <cellStyle name="差 2" xfId="555"/>
    <cellStyle name="差 2 2" xfId="557"/>
    <cellStyle name="差 2 2 2" xfId="559"/>
    <cellStyle name="差 2 2 2 2" xfId="560"/>
    <cellStyle name="差 2 3" xfId="449"/>
    <cellStyle name="差 2 3 2" xfId="72"/>
    <cellStyle name="差 2 4" xfId="558"/>
    <cellStyle name="差 3" xfId="564"/>
    <cellStyle name="差 3 2" xfId="566"/>
    <cellStyle name="差 4" xfId="480"/>
    <cellStyle name="差 5" xfId="214"/>
    <cellStyle name="差_43D52F54AE89403EE0530A083063403E" xfId="225"/>
    <cellStyle name="差_44B1A4BBE91BA100E0530A083063A100" xfId="568"/>
    <cellStyle name="差_44C2FE9C4094D0F4E0530A083063D0F4" xfId="569"/>
    <cellStyle name="差_Sheet1" xfId="570"/>
    <cellStyle name="差_表五2018年西工区一般公共预算支出结余、结转情况表" xfId="88"/>
    <cellStyle name="常规" xfId="0" builtinId="0"/>
    <cellStyle name="常规 10" xfId="572"/>
    <cellStyle name="常规 10 2" xfId="553"/>
    <cellStyle name="常规 10 2 2" xfId="575"/>
    <cellStyle name="常规 10 2 3" xfId="580"/>
    <cellStyle name="常规 10 3" xfId="581"/>
    <cellStyle name="常规 10 3 2" xfId="582"/>
    <cellStyle name="常规 10 4" xfId="583"/>
    <cellStyle name="常规 10 5" xfId="261"/>
    <cellStyle name="常规 10 6" xfId="277"/>
    <cellStyle name="常规 10 7" xfId="286"/>
    <cellStyle name="常规 11 2" xfId="584"/>
    <cellStyle name="常规 11 2 2" xfId="585"/>
    <cellStyle name="常规 11 3" xfId="587"/>
    <cellStyle name="常规 11 4" xfId="115"/>
    <cellStyle name="常规 11 5" xfId="74"/>
    <cellStyle name="常规 12 2" xfId="588"/>
    <cellStyle name="常规 12 3" xfId="590"/>
    <cellStyle name="常规 13" xfId="591"/>
    <cellStyle name="常规 13 2" xfId="592"/>
    <cellStyle name="常规 15" xfId="345"/>
    <cellStyle name="常规 16" xfId="333"/>
    <cellStyle name="常规 17" xfId="596"/>
    <cellStyle name="常规 2" xfId="598"/>
    <cellStyle name="常规 2 10" xfId="599"/>
    <cellStyle name="常规 2 2" xfId="603"/>
    <cellStyle name="常规 2 2 2" xfId="605"/>
    <cellStyle name="常规 2 2 2 2" xfId="606"/>
    <cellStyle name="常规 2 2 2 2 2" xfId="607"/>
    <cellStyle name="常规 2 2 2 3" xfId="609"/>
    <cellStyle name="常规 2 2 3" xfId="464"/>
    <cellStyle name="常规 2 2 3 2" xfId="611"/>
    <cellStyle name="常规 2 2 3 2 2" xfId="612"/>
    <cellStyle name="常规 2 2 3 2 2 2" xfId="615"/>
    <cellStyle name="常规 2 2 3 3" xfId="617"/>
    <cellStyle name="常规 2 2 3 3 2" xfId="452"/>
    <cellStyle name="常规 2 2 3 4" xfId="619"/>
    <cellStyle name="常规 2 2 4" xfId="14"/>
    <cellStyle name="常规 2 2 4 2" xfId="369"/>
    <cellStyle name="常规 2 2 4 2 2" xfId="371"/>
    <cellStyle name="常规 2 2 5" xfId="466"/>
    <cellStyle name="常规 2 2 5 2" xfId="620"/>
    <cellStyle name="常规 2 2 5 2 2" xfId="622"/>
    <cellStyle name="常规 2 2 6" xfId="469"/>
    <cellStyle name="常规 2 2 6 2" xfId="487"/>
    <cellStyle name="常规 2 2 6 2 2" xfId="489"/>
    <cellStyle name="常规 2 2 6 2 2 2" xfId="491"/>
    <cellStyle name="常规 2 2 6 3" xfId="493"/>
    <cellStyle name="常规 2 2 6 3 2" xfId="495"/>
    <cellStyle name="常规 2 2 7" xfId="472"/>
    <cellStyle name="常规 2 2 7 2" xfId="496"/>
    <cellStyle name="常规 2 2 7 2 2" xfId="545"/>
    <cellStyle name="常规 2 2 7 2 2 2" xfId="94"/>
    <cellStyle name="常规 2 2 7 3" xfId="623"/>
    <cellStyle name="常规 2 2 7 3 2" xfId="626"/>
    <cellStyle name="常规 2 2 8" xfId="475"/>
    <cellStyle name="常规 2 2 8 2" xfId="104"/>
    <cellStyle name="常规 2 2 9" xfId="500"/>
    <cellStyle name="常规 2 3" xfId="628"/>
    <cellStyle name="常规 2 3 2" xfId="631"/>
    <cellStyle name="常规 2 3 2 2" xfId="586"/>
    <cellStyle name="常规 2 3 2 2 2" xfId="632"/>
    <cellStyle name="常规 2 3 2 2 2 2" xfId="633"/>
    <cellStyle name="常规 2 3 2 3" xfId="113"/>
    <cellStyle name="常规 2 3 2 3 2" xfId="24"/>
    <cellStyle name="常规 2 3 3" xfId="635"/>
    <cellStyle name="常规 2 3 3 2" xfId="589"/>
    <cellStyle name="常规 2 3 3 2 2" xfId="636"/>
    <cellStyle name="常规 2 3 4" xfId="505"/>
    <cellStyle name="常规 2 3 4 2" xfId="637"/>
    <cellStyle name="常规 2 3 4 2 2" xfId="512"/>
    <cellStyle name="常规 2 3 4 2 2 2" xfId="638"/>
    <cellStyle name="常规 2 3 4 3" xfId="639"/>
    <cellStyle name="常规 2 3 4 3 2" xfId="524"/>
    <cellStyle name="常规 2 3 5" xfId="542"/>
    <cellStyle name="常规 2 3 5 2" xfId="640"/>
    <cellStyle name="常规 2 3 5 2 2" xfId="38"/>
    <cellStyle name="常规 2 3 5 2 2 2" xfId="409"/>
    <cellStyle name="常规 2 3 5 3" xfId="641"/>
    <cellStyle name="常规 2 3 5 3 2" xfId="222"/>
    <cellStyle name="常规 2 3 6" xfId="397"/>
    <cellStyle name="常规 2 3 6 2" xfId="502"/>
    <cellStyle name="常规 2 3 7" xfId="509"/>
    <cellStyle name="常规 2 4" xfId="644"/>
    <cellStyle name="常规 2 4 2" xfId="645"/>
    <cellStyle name="常规 2 4 2 2" xfId="646"/>
    <cellStyle name="常规 2 4 3" xfId="295"/>
    <cellStyle name="常规 2 5" xfId="647"/>
    <cellStyle name="常规 2 5 2" xfId="648"/>
    <cellStyle name="常规 2 5 2 2" xfId="649"/>
    <cellStyle name="常规 2 5 2 2 2" xfId="561"/>
    <cellStyle name="常规 2 5 3" xfId="432"/>
    <cellStyle name="常规 2 5 3 2" xfId="101"/>
    <cellStyle name="常规 2 6" xfId="650"/>
    <cellStyle name="常规 2 6 2" xfId="651"/>
    <cellStyle name="常规 2 6 2 2" xfId="652"/>
    <cellStyle name="常规 2 7" xfId="573"/>
    <cellStyle name="常规 2 7 2" xfId="654"/>
    <cellStyle name="常规 2 7 2 2" xfId="381"/>
    <cellStyle name="常规 2 7 2 2 2" xfId="655"/>
    <cellStyle name="常规 2 7 3" xfId="34"/>
    <cellStyle name="常规 2 7 3 2" xfId="478"/>
    <cellStyle name="常规 2 8" xfId="578"/>
    <cellStyle name="常规 2 8 2" xfId="658"/>
    <cellStyle name="常规 2 8 2 2" xfId="341"/>
    <cellStyle name="常规 2 8 2 2 2" xfId="84"/>
    <cellStyle name="常规 2 8 3" xfId="661"/>
    <cellStyle name="常规 2 8 3 2" xfId="359"/>
    <cellStyle name="常规 2 9" xfId="663"/>
    <cellStyle name="常规 2 9 2" xfId="630"/>
    <cellStyle name="常规 28" xfId="519"/>
    <cellStyle name="常规 3" xfId="165"/>
    <cellStyle name="常规 3 10" xfId="373"/>
    <cellStyle name="常规 3 10 2" xfId="666"/>
    <cellStyle name="常规 3 11" xfId="281"/>
    <cellStyle name="常规 3 2" xfId="168"/>
    <cellStyle name="常规 3 2 2" xfId="174"/>
    <cellStyle name="常规 3 2 2 2" xfId="175"/>
    <cellStyle name="常规 3 2 2 2 2" xfId="667"/>
    <cellStyle name="常规 3 2 2 3" xfId="669"/>
    <cellStyle name="常规 3 2 2 4" xfId="351"/>
    <cellStyle name="常规 3 2 3" xfId="260"/>
    <cellStyle name="常规 3 2 3 2" xfId="670"/>
    <cellStyle name="常规 3 2 3 2 2" xfId="671"/>
    <cellStyle name="常规 3 2 3 3" xfId="672"/>
    <cellStyle name="常规 3 2 3 4" xfId="673"/>
    <cellStyle name="常规 3 2 4" xfId="674"/>
    <cellStyle name="常规 3 2 4 2" xfId="675"/>
    <cellStyle name="常规 3 2 4 2 2" xfId="676"/>
    <cellStyle name="常规 3 2 4 3" xfId="677"/>
    <cellStyle name="常规 3 2 4 4" xfId="678"/>
    <cellStyle name="常规 3 2 5" xfId="142"/>
    <cellStyle name="常规 3 2 5 2" xfId="145"/>
    <cellStyle name="常规 3 2 5 2 2" xfId="147"/>
    <cellStyle name="常规 3 2 5 3" xfId="151"/>
    <cellStyle name="常规 3 2 5 4" xfId="155"/>
    <cellStyle name="常规 3 2 6" xfId="76"/>
    <cellStyle name="常规 3 2 6 2" xfId="109"/>
    <cellStyle name="常规 3 2 7" xfId="157"/>
    <cellStyle name="常规 3 2 8" xfId="160"/>
    <cellStyle name="常规 3 2 9" xfId="132"/>
    <cellStyle name="常规 3 3" xfId="179"/>
    <cellStyle name="常规 3 3 2" xfId="181"/>
    <cellStyle name="常规 3 3 2 2" xfId="679"/>
    <cellStyle name="常规 3 3 2 2 2" xfId="680"/>
    <cellStyle name="常规 3 3 2 3" xfId="653"/>
    <cellStyle name="常规 3 3 2 4" xfId="33"/>
    <cellStyle name="常规 3 3 3" xfId="477"/>
    <cellStyle name="常规 3 3 3 2" xfId="681"/>
    <cellStyle name="常规 3 3 3 2 2" xfId="317"/>
    <cellStyle name="常规 3 3 3 3" xfId="656"/>
    <cellStyle name="常规 3 3 3 4" xfId="659"/>
    <cellStyle name="常规 3 3 4" xfId="597"/>
    <cellStyle name="常规 3 3 4 2" xfId="602"/>
    <cellStyle name="常规 3 3 4 2 2" xfId="604"/>
    <cellStyle name="常规 3 3 4 3" xfId="627"/>
    <cellStyle name="常规 3 3 4 4" xfId="643"/>
    <cellStyle name="常规 3 3 5" xfId="163"/>
    <cellStyle name="常规 3 3 5 2" xfId="166"/>
    <cellStyle name="常规 3 3 5 2 2" xfId="169"/>
    <cellStyle name="常规 3 3 5 3" xfId="177"/>
    <cellStyle name="常规 3 3 5 4" xfId="184"/>
    <cellStyle name="常规 3 3 6" xfId="186"/>
    <cellStyle name="常规 3 3 6 2" xfId="188"/>
    <cellStyle name="常规 3 3 7" xfId="191"/>
    <cellStyle name="常规 3 3 8" xfId="40"/>
    <cellStyle name="常规 3 3 9" xfId="682"/>
    <cellStyle name="常规 3 4" xfId="683"/>
    <cellStyle name="常规 3 4 2" xfId="685"/>
    <cellStyle name="常规 3 4 2 2" xfId="687"/>
    <cellStyle name="常规 3 4 3" xfId="17"/>
    <cellStyle name="常规 3 4 4" xfId="690"/>
    <cellStyle name="常规 3 5" xfId="691"/>
    <cellStyle name="常规 3 5 2" xfId="693"/>
    <cellStyle name="常规 3 5 2 2" xfId="287"/>
    <cellStyle name="常规 3 5 3" xfId="447"/>
    <cellStyle name="常规 3 5 4" xfId="456"/>
    <cellStyle name="常规 3 6" xfId="694"/>
    <cellStyle name="常规 3 6 2" xfId="696"/>
    <cellStyle name="常规 3 6 2 2" xfId="698"/>
    <cellStyle name="常规 3 6 3" xfId="30"/>
    <cellStyle name="常规 3 6 4" xfId="700"/>
    <cellStyle name="常规 3 7" xfId="701"/>
    <cellStyle name="常规 3 7 2" xfId="703"/>
    <cellStyle name="常规 3 7 2 2" xfId="706"/>
    <cellStyle name="常规 3 8" xfId="708"/>
    <cellStyle name="常规 3 8 2" xfId="89"/>
    <cellStyle name="常规 3 8 2 2" xfId="709"/>
    <cellStyle name="常规 3 8 3" xfId="98"/>
    <cellStyle name="常规 3 8 4" xfId="106"/>
    <cellStyle name="常规 3 9" xfId="711"/>
    <cellStyle name="常规 3 9 2" xfId="713"/>
    <cellStyle name="常规 3 9 2 2" xfId="715"/>
    <cellStyle name="常规 3 9 3" xfId="717"/>
    <cellStyle name="常规 3 9 4" xfId="2"/>
    <cellStyle name="常规 4 2" xfId="718"/>
    <cellStyle name="常规 4 2 2" xfId="719"/>
    <cellStyle name="常规 4 2 2 2" xfId="723"/>
    <cellStyle name="常规 4 2 2 2 2" xfId="593"/>
    <cellStyle name="常规 4 2 3" xfId="727"/>
    <cellStyle name="常规 4 2 3 2" xfId="731"/>
    <cellStyle name="常规 4 2 4" xfId="733"/>
    <cellStyle name="常规 4 3" xfId="735"/>
    <cellStyle name="常规 4 3 2" xfId="406"/>
    <cellStyle name="常规 4 3 2 2" xfId="736"/>
    <cellStyle name="常规 4 4" xfId="720"/>
    <cellStyle name="常规 4 4 2" xfId="724"/>
    <cellStyle name="常规 4 4 2 2" xfId="594"/>
    <cellStyle name="常规 4 4 2 2 2" xfId="738"/>
    <cellStyle name="常规 4 4 3" xfId="46"/>
    <cellStyle name="常规 4 4 3 2" xfId="740"/>
    <cellStyle name="常规 4 5" xfId="728"/>
    <cellStyle name="常规 4 5 2" xfId="732"/>
    <cellStyle name="常规 4 5 2 2" xfId="743"/>
    <cellStyle name="常规 4 5 2 2 2" xfId="744"/>
    <cellStyle name="常规 4 5 3" xfId="746"/>
    <cellStyle name="常规 4 5 3 2" xfId="747"/>
    <cellStyle name="常规 4 6" xfId="734"/>
    <cellStyle name="常规 4 6 2" xfId="748"/>
    <cellStyle name="常规 4 7" xfId="751"/>
    <cellStyle name="常规 5 2" xfId="54"/>
    <cellStyle name="常规 5 2 2" xfId="60"/>
    <cellStyle name="常规 5 2 2 2" xfId="398"/>
    <cellStyle name="常规 5 2 2 2 2" xfId="752"/>
    <cellStyle name="常规 5 2 3" xfId="754"/>
    <cellStyle name="常规 5 2 3 2" xfId="756"/>
    <cellStyle name="常规 5 2 4" xfId="757"/>
    <cellStyle name="常规 5 3" xfId="402"/>
    <cellStyle name="常规 5 3 2" xfId="403"/>
    <cellStyle name="常规 5 3 2 2" xfId="758"/>
    <cellStyle name="常规 5 4" xfId="407"/>
    <cellStyle name="常规 5 4 2" xfId="737"/>
    <cellStyle name="常规 5 4 2 2" xfId="759"/>
    <cellStyle name="常规 5 4 2 2 2" xfId="760"/>
    <cellStyle name="常规 5 4 3" xfId="761"/>
    <cellStyle name="常规 5 4 3 2" xfId="762"/>
    <cellStyle name="常规 5 5" xfId="764"/>
    <cellStyle name="常规 5 5 2" xfId="765"/>
    <cellStyle name="常规 5 5 2 2" xfId="766"/>
    <cellStyle name="常规 5 5 2 2 2" xfId="767"/>
    <cellStyle name="常规 5 5 3" xfId="768"/>
    <cellStyle name="常规 5 5 3 2" xfId="769"/>
    <cellStyle name="常规 5 6" xfId="366"/>
    <cellStyle name="常规 5 6 2" xfId="368"/>
    <cellStyle name="常规 5 7" xfId="263"/>
    <cellStyle name="常规 6" xfId="41"/>
    <cellStyle name="常规 6 2" xfId="410"/>
    <cellStyle name="常规 6 2 2" xfId="770"/>
    <cellStyle name="常规 6 2 2 2" xfId="771"/>
    <cellStyle name="常规 6 2 2 2 2" xfId="772"/>
    <cellStyle name="常规 6 2 3" xfId="773"/>
    <cellStyle name="常规 6 2 3 2" xfId="774"/>
    <cellStyle name="常规 6 3" xfId="777"/>
    <cellStyle name="常规 6 3 2" xfId="430"/>
    <cellStyle name="常规 6 3 2 2" xfId="778"/>
    <cellStyle name="常规 6 4" xfId="725"/>
    <cellStyle name="常规 6 4 2" xfId="595"/>
    <cellStyle name="常规 6 4 2 2" xfId="739"/>
    <cellStyle name="常规 6 4 2 2 2" xfId="779"/>
    <cellStyle name="常规 6 4 3" xfId="780"/>
    <cellStyle name="常规 6 4 3 2" xfId="783"/>
    <cellStyle name="常规 6 5" xfId="47"/>
    <cellStyle name="常规 6 5 2" xfId="741"/>
    <cellStyle name="常规 6 5 2 2" xfId="784"/>
    <cellStyle name="常规 6 5 2 2 2" xfId="786"/>
    <cellStyle name="常规 6 5 3" xfId="788"/>
    <cellStyle name="常规 6 5 3 2" xfId="790"/>
    <cellStyle name="常规 6 6" xfId="375"/>
    <cellStyle name="常规 6 6 2" xfId="792"/>
    <cellStyle name="常规 6 7" xfId="284"/>
    <cellStyle name="常规 7" xfId="413"/>
    <cellStyle name="常规 7 2" xfId="793"/>
    <cellStyle name="常规 8 2" xfId="79"/>
    <cellStyle name="常规 8 2 2" xfId="192"/>
    <cellStyle name="常规 8 3" xfId="65"/>
    <cellStyle name="常规 8 4" xfId="749"/>
    <cellStyle name="常规 8 5" xfId="794"/>
    <cellStyle name="常规 9 2" xfId="279"/>
    <cellStyle name="常规 9 2 2" xfId="283"/>
    <cellStyle name="常规 9 3" xfId="290"/>
    <cellStyle name="常规 9 4" xfId="293"/>
    <cellStyle name="常规 9 5" xfId="795"/>
    <cellStyle name="常规_2006年专项结算" xfId="781"/>
    <cellStyle name="常规_2010年决算表7-8" xfId="401"/>
    <cellStyle name="常规_2011年专项结算" xfId="782"/>
    <cellStyle name="常规_Book1" xfId="526"/>
    <cellStyle name="常规_河南省2011年度财政总决算生成表20120425" xfId="796"/>
    <cellStyle name="常规_市级基金收支情况表" xfId="797"/>
    <cellStyle name="好 2" xfId="798"/>
    <cellStyle name="好 2 2" xfId="642"/>
    <cellStyle name="好 2 2 2" xfId="224"/>
    <cellStyle name="好 2 2 2 2" xfId="799"/>
    <cellStyle name="好 2 3" xfId="344"/>
    <cellStyle name="好 2 3 2" xfId="254"/>
    <cellStyle name="好 2 4" xfId="357"/>
    <cellStyle name="好 3" xfId="800"/>
    <cellStyle name="好 3 2" xfId="506"/>
    <cellStyle name="好 4" xfId="801"/>
    <cellStyle name="好 5" xfId="516"/>
    <cellStyle name="好_43D52F54AE89403EE0530A083063403E" xfId="459"/>
    <cellStyle name="好_44B1A4BBE91BA100E0530A083063A100" xfId="203"/>
    <cellStyle name="好_44C2FE9C4094D0F4E0530A083063D0F4" xfId="802"/>
    <cellStyle name="好_Sheet1" xfId="803"/>
    <cellStyle name="好_表五2018年西工区一般公共预算支出结余、结转情况表" xfId="805"/>
    <cellStyle name="汇总 2" xfId="806"/>
    <cellStyle name="汇总 2 2" xfId="807"/>
    <cellStyle name="汇总 2 2 2" xfId="808"/>
    <cellStyle name="汇总 2 2 2 2" xfId="809"/>
    <cellStyle name="汇总 2 3" xfId="810"/>
    <cellStyle name="汇总 2 3 2" xfId="812"/>
    <cellStyle name="汇总 2 4" xfId="271"/>
    <cellStyle name="汇总 3" xfId="497"/>
    <cellStyle name="汇总 3 2" xfId="546"/>
    <cellStyle name="汇总 4" xfId="624"/>
    <cellStyle name="汇总 5" xfId="154"/>
    <cellStyle name="计算 2" xfId="814"/>
    <cellStyle name="计算 2 2" xfId="815"/>
    <cellStyle name="计算 2 2 2" xfId="816"/>
    <cellStyle name="计算 2 2 2 2" xfId="817"/>
    <cellStyle name="计算 2 3" xfId="318"/>
    <cellStyle name="计算 2 3 2" xfId="818"/>
    <cellStyle name="计算 2 4" xfId="321"/>
    <cellStyle name="计算 3" xfId="97"/>
    <cellStyle name="计算 3 2" xfId="64"/>
    <cellStyle name="计算 4" xfId="100"/>
    <cellStyle name="计算 5" xfId="112"/>
    <cellStyle name="检查单元格 2" xfId="811"/>
    <cellStyle name="检查单元格 2 2" xfId="813"/>
    <cellStyle name="检查单元格 2 2 2" xfId="334"/>
    <cellStyle name="检查单元格 2 2 2 2" xfId="819"/>
    <cellStyle name="检查单元格 2 3" xfId="820"/>
    <cellStyle name="检查单元格 2 3 2" xfId="822"/>
    <cellStyle name="检查单元格 2 4" xfId="688"/>
    <cellStyle name="检查单元格 3" xfId="272"/>
    <cellStyle name="检查单元格 3 2" xfId="823"/>
    <cellStyle name="检查单元格 4" xfId="824"/>
    <cellStyle name="检查单元格 5" xfId="825"/>
    <cellStyle name="解释性文本 2" xfId="826"/>
    <cellStyle name="解释性文本 2 2" xfId="43"/>
    <cellStyle name="解释性文本 2 2 2" xfId="530"/>
    <cellStyle name="解释性文本 2 2 2 2" xfId="50"/>
    <cellStyle name="解释性文本 2 3" xfId="25"/>
    <cellStyle name="解释性文本 2 3 2" xfId="116"/>
    <cellStyle name="解释性文本 2 4" xfId="548"/>
    <cellStyle name="解释性文本 3" xfId="829"/>
    <cellStyle name="解释性文本 3 2" xfId="831"/>
    <cellStyle name="解释性文本 4" xfId="621"/>
    <cellStyle name="解释性文本 5" xfId="556"/>
    <cellStyle name="警告文本 2" xfId="742"/>
    <cellStyle name="警告文本 2 2" xfId="785"/>
    <cellStyle name="警告文本 2 2 2" xfId="787"/>
    <cellStyle name="警告文本 2 2 2 2" xfId="832"/>
    <cellStyle name="警告文本 2 3" xfId="833"/>
    <cellStyle name="警告文本 2 3 2" xfId="821"/>
    <cellStyle name="警告文本 2 4" xfId="834"/>
    <cellStyle name="警告文本 3" xfId="789"/>
    <cellStyle name="警告文本 3 2" xfId="791"/>
    <cellStyle name="警告文本 4" xfId="835"/>
    <cellStyle name="警告文本 5" xfId="837"/>
    <cellStyle name="链接单元格 2" xfId="838"/>
    <cellStyle name="链接单元格 2 2" xfId="839"/>
    <cellStyle name="链接单元格 2 2 2" xfId="840"/>
    <cellStyle name="链接单元格 2 2 2 2" xfId="435"/>
    <cellStyle name="链接单元格 2 3" xfId="841"/>
    <cellStyle name="链接单元格 2 3 2" xfId="842"/>
    <cellStyle name="链接单元格 2 4" xfId="843"/>
    <cellStyle name="链接单元格 3" xfId="81"/>
    <cellStyle name="链接单元格 3 2" xfId="3"/>
    <cellStyle name="链接单元格 4" xfId="86"/>
    <cellStyle name="链接单元格 5" xfId="10"/>
    <cellStyle name="千位分隔" xfId="23" builtinId="3"/>
    <cellStyle name="千位分隔 10" xfId="51"/>
    <cellStyle name="千位分隔 10 2" xfId="776"/>
    <cellStyle name="千位分隔 10 2 2" xfId="429"/>
    <cellStyle name="千位分隔 10 3" xfId="722"/>
    <cellStyle name="千位分隔 10 4" xfId="45"/>
    <cellStyle name="千位分隔 11" xfId="804"/>
    <cellStyle name="千位分隔 11 2" xfId="22"/>
    <cellStyle name="千位分隔 11 2 2" xfId="439"/>
    <cellStyle name="千位分隔 11 3" xfId="729"/>
    <cellStyle name="千位分隔 11 4" xfId="745"/>
    <cellStyle name="千位分隔 12" xfId="846"/>
    <cellStyle name="千位分隔 12 2" xfId="67"/>
    <cellStyle name="千位分隔 13" xfId="847"/>
    <cellStyle name="千位分隔 2" xfId="437"/>
    <cellStyle name="千位分隔 2 2" xfId="850"/>
    <cellStyle name="千位分隔 2 2 2" xfId="851"/>
    <cellStyle name="千位分隔 2 2 2 2" xfId="853"/>
    <cellStyle name="千位分隔 2 2 2 2 2" xfId="855"/>
    <cellStyle name="千位分隔 2 2 3" xfId="856"/>
    <cellStyle name="千位分隔 2 2 3 2" xfId="858"/>
    <cellStyle name="千位分隔 2 2 3 2 2" xfId="860"/>
    <cellStyle name="千位分隔 2 2 3 2 2 2" xfId="862"/>
    <cellStyle name="千位分隔 2 2 3 3" xfId="704"/>
    <cellStyle name="千位分隔 2 2 3 3 2" xfId="707"/>
    <cellStyle name="千位分隔 2 2 4" xfId="863"/>
    <cellStyle name="千位分隔 2 2 4 2" xfId="87"/>
    <cellStyle name="千位分隔 2 2 4 2 2" xfId="864"/>
    <cellStyle name="千位分隔 2 2 5" xfId="613"/>
    <cellStyle name="千位分隔 2 2 5 2" xfId="616"/>
    <cellStyle name="千位分隔 2 2 5 2 2" xfId="867"/>
    <cellStyle name="千位分隔 2 2 6" xfId="868"/>
    <cellStyle name="千位分隔 2 2 6 2" xfId="869"/>
    <cellStyle name="千位分隔 2 2 6 2 2" xfId="870"/>
    <cellStyle name="千位分隔 2 2 6 2 2 2" xfId="871"/>
    <cellStyle name="千位分隔 2 2 6 3" xfId="872"/>
    <cellStyle name="千位分隔 2 2 6 3 2" xfId="873"/>
    <cellStyle name="千位分隔 2 2 7" xfId="874"/>
    <cellStyle name="千位分隔 2 2 7 2" xfId="215"/>
    <cellStyle name="千位分隔 2 2 7 2 2" xfId="875"/>
    <cellStyle name="千位分隔 2 2 7 2 2 2" xfId="876"/>
    <cellStyle name="千位分隔 2 2 7 3" xfId="878"/>
    <cellStyle name="千位分隔 2 2 7 3 2" xfId="879"/>
    <cellStyle name="千位分隔 2 2 8" xfId="220"/>
    <cellStyle name="千位分隔 2 2 8 2" xfId="418"/>
    <cellStyle name="千位分隔 2 3" xfId="393"/>
    <cellStyle name="千位分隔 2 3 2" xfId="845"/>
    <cellStyle name="千位分隔 2 3 2 2" xfId="66"/>
    <cellStyle name="千位分隔 2 3 2 2 2" xfId="227"/>
    <cellStyle name="千位分隔 2 3 2 2 2 2" xfId="233"/>
    <cellStyle name="千位分隔 2 3 2 3" xfId="750"/>
    <cellStyle name="千位分隔 2 3 2 3 2" xfId="880"/>
    <cellStyle name="千位分隔 2 3 3" xfId="849"/>
    <cellStyle name="千位分隔 2 3 3 2" xfId="291"/>
    <cellStyle name="千位分隔 2 3 3 2 2" xfId="882"/>
    <cellStyle name="千位分隔 2 3 4" xfId="884"/>
    <cellStyle name="千位分隔 2 3 4 2" xfId="305"/>
    <cellStyle name="千位分隔 2 3 4 2 2" xfId="885"/>
    <cellStyle name="千位分隔 2 3 4 2 2 2" xfId="886"/>
    <cellStyle name="千位分隔 2 3 4 3" xfId="307"/>
    <cellStyle name="千位分隔 2 3 4 3 2" xfId="887"/>
    <cellStyle name="千位分隔 2 3 5" xfId="453"/>
    <cellStyle name="千位分隔 2 3 5 2" xfId="325"/>
    <cellStyle name="千位分隔 2 3 5 2 2" xfId="836"/>
    <cellStyle name="千位分隔 2 3 5 2 2 2" xfId="355"/>
    <cellStyle name="千位分隔 2 3 5 3" xfId="327"/>
    <cellStyle name="千位分隔 2 3 5 3 2" xfId="844"/>
    <cellStyle name="千位分隔 2 3 6" xfId="889"/>
    <cellStyle name="千位分隔 2 3 6 2" xfId="232"/>
    <cellStyle name="千位分隔 2 4" xfId="890"/>
    <cellStyle name="千位分隔 2 4 2" xfId="892"/>
    <cellStyle name="千位分隔 2 4 2 2" xfId="893"/>
    <cellStyle name="千位分隔 2 5" xfId="684"/>
    <cellStyle name="千位分隔 2 5 2" xfId="686"/>
    <cellStyle name="千位分隔 2 5 2 2" xfId="894"/>
    <cellStyle name="千位分隔 2 5 2 2 2" xfId="895"/>
    <cellStyle name="千位分隔 2 5 3" xfId="567"/>
    <cellStyle name="千位分隔 2 5 3 2" xfId="896"/>
    <cellStyle name="千位分隔 2 6" xfId="16"/>
    <cellStyle name="千位分隔 2 6 2" xfId="897"/>
    <cellStyle name="千位分隔 2 6 2 2" xfId="898"/>
    <cellStyle name="千位分隔 2 7" xfId="689"/>
    <cellStyle name="千位分隔 2 7 2" xfId="899"/>
    <cellStyle name="千位分隔 2 7 2 2" xfId="105"/>
    <cellStyle name="千位分隔 2 7 2 2 2" xfId="900"/>
    <cellStyle name="千位分隔 2 7 3" xfId="901"/>
    <cellStyle name="千位分隔 2 7 3 2" xfId="1"/>
    <cellStyle name="千位分隔 2 8" xfId="193"/>
    <cellStyle name="千位分隔 2 8 2" xfId="196"/>
    <cellStyle name="千位分隔 2 8 2 2" xfId="198"/>
    <cellStyle name="千位分隔 2 8 2 2 2" xfId="200"/>
    <cellStyle name="千位分隔 2 8 3" xfId="204"/>
    <cellStyle name="千位分隔 2 8 3 2" xfId="206"/>
    <cellStyle name="千位分隔 2 9" xfId="211"/>
    <cellStyle name="千位分隔 2 9 2" xfId="216"/>
    <cellStyle name="千位分隔 3" xfId="529"/>
    <cellStyle name="千位分隔 3 10" xfId="902"/>
    <cellStyle name="千位分隔 3 10 2" xfId="877"/>
    <cellStyle name="千位分隔 3 2" xfId="49"/>
    <cellStyle name="千位分隔 3 2 2" xfId="532"/>
    <cellStyle name="千位分隔 3 2 2 2" xfId="426"/>
    <cellStyle name="千位分隔 3 2 2 2 2" xfId="62"/>
    <cellStyle name="千位分隔 3 2 2 2 2 2" xfId="249"/>
    <cellStyle name="千位分隔 3 2 2 3" xfId="903"/>
    <cellStyle name="千位分隔 3 2 2 3 2" xfId="904"/>
    <cellStyle name="千位分隔 3 2 3" xfId="905"/>
    <cellStyle name="千位分隔 3 2 3 2" xfId="906"/>
    <cellStyle name="千位分隔 3 2 3 2 2" xfId="908"/>
    <cellStyle name="千位分隔 3 2 4" xfId="910"/>
    <cellStyle name="千位分隔 3 2 4 2" xfId="911"/>
    <cellStyle name="千位分隔 3 2 4 2 2" xfId="394"/>
    <cellStyle name="千位分隔 3 2 4 2 2 2" xfId="913"/>
    <cellStyle name="千位分隔 3 2 4 3" xfId="914"/>
    <cellStyle name="千位分隔 3 2 4 3 2" xfId="415"/>
    <cellStyle name="千位分隔 3 2 5" xfId="372"/>
    <cellStyle name="千位分隔 3 2 5 2" xfId="664"/>
    <cellStyle name="千位分隔 3 2 5 2 2" xfId="915"/>
    <cellStyle name="千位分隔 3 2 5 2 2 2" xfId="70"/>
    <cellStyle name="千位分隔 3 2 5 3" xfId="917"/>
    <cellStyle name="千位分隔 3 2 5 3 2" xfId="608"/>
    <cellStyle name="千位分隔 3 2 6" xfId="280"/>
    <cellStyle name="千位分隔 3 2 6 2" xfId="918"/>
    <cellStyle name="千位分隔 3 3" xfId="534"/>
    <cellStyle name="千位分隔 3 3 2" xfId="21"/>
    <cellStyle name="千位分隔 3 3 2 2" xfId="920"/>
    <cellStyle name="千位分隔 3 3 2 2 2" xfId="921"/>
    <cellStyle name="千位分隔 3 3 2 2 2 2" xfId="891"/>
    <cellStyle name="千位分隔 3 3 2 3" xfId="922"/>
    <cellStyle name="千位分隔 3 3 2 3 2" xfId="52"/>
    <cellStyle name="千位分隔 3 3 3" xfId="923"/>
    <cellStyle name="千位分隔 3 3 3 2" xfId="926"/>
    <cellStyle name="千位分隔 3 3 3 2 2" xfId="929"/>
    <cellStyle name="千位分隔 3 3 4" xfId="930"/>
    <cellStyle name="千位分隔 3 3 4 2" xfId="933"/>
    <cellStyle name="千位分隔 3 3 4 2 2" xfId="12"/>
    <cellStyle name="千位分隔 3 3 4 2 2 2" xfId="576"/>
    <cellStyle name="千位分隔 3 3 4 3" xfId="935"/>
    <cellStyle name="千位分隔 3 3 4 3 2" xfId="936"/>
    <cellStyle name="千位分隔 3 3 5" xfId="937"/>
    <cellStyle name="千位分隔 3 3 5 2" xfId="601"/>
    <cellStyle name="千位分隔 3 3 5 2 2" xfId="939"/>
    <cellStyle name="千位分隔 3 3 5 2 2 2" xfId="940"/>
    <cellStyle name="千位分隔 3 3 5 3" xfId="942"/>
    <cellStyle name="千位分隔 3 3 5 3 2" xfId="668"/>
    <cellStyle name="千位分隔 3 3 6" xfId="944"/>
    <cellStyle name="千位分隔 3 3 6 2" xfId="947"/>
    <cellStyle name="千位分隔 3 4" xfId="536"/>
    <cellStyle name="千位分隔 3 4 2" xfId="948"/>
    <cellStyle name="千位分隔 3 4 2 2" xfId="888"/>
    <cellStyle name="千位分隔 3 5" xfId="692"/>
    <cellStyle name="千位分隔 3 5 2" xfId="285"/>
    <cellStyle name="千位分隔 3 5 2 2" xfId="943"/>
    <cellStyle name="千位分隔 3 5 2 2 2" xfId="945"/>
    <cellStyle name="千位分隔 3 5 3" xfId="949"/>
    <cellStyle name="千位分隔 3 5 3 2" xfId="950"/>
    <cellStyle name="千位分隔 3 6" xfId="445"/>
    <cellStyle name="千位分隔 3 6 2" xfId="301"/>
    <cellStyle name="千位分隔 3 6 2 2" xfId="448"/>
    <cellStyle name="千位分隔 3 7" xfId="454"/>
    <cellStyle name="千位分隔 3 7 2" xfId="322"/>
    <cellStyle name="千位分隔 3 7 2 2" xfId="951"/>
    <cellStyle name="千位分隔 3 8" xfId="228"/>
    <cellStyle name="千位分隔 3 8 2" xfId="234"/>
    <cellStyle name="千位分隔 3 8 2 2" xfId="236"/>
    <cellStyle name="千位分隔 3 8 2 2 2" xfId="238"/>
    <cellStyle name="千位分隔 3 8 3" xfId="241"/>
    <cellStyle name="千位分隔 3 8 3 2" xfId="243"/>
    <cellStyle name="千位分隔 3 9" xfId="246"/>
    <cellStyle name="千位分隔 3 9 2" xfId="7"/>
    <cellStyle name="千位分隔 3 9 2 2" xfId="458"/>
    <cellStyle name="千位分隔 3 9 2 2 2" xfId="31"/>
    <cellStyle name="千位分隔 3 9 3" xfId="952"/>
    <cellStyle name="千位分隔 3 9 3 2" xfId="953"/>
    <cellStyle name="千位分隔 4" xfId="538"/>
    <cellStyle name="千位分隔 4 2" xfId="540"/>
    <cellStyle name="千位分隔 4 2 2" xfId="954"/>
    <cellStyle name="千位分隔 4 2 2 2" xfId="955"/>
    <cellStyle name="千位分隔 4 2 2 2 2" xfId="308"/>
    <cellStyle name="千位分隔 4 2 3" xfId="956"/>
    <cellStyle name="千位分隔 4 2 3 2" xfId="273"/>
    <cellStyle name="千位分隔 4 3" xfId="912"/>
    <cellStyle name="千位分隔 4 3 2" xfId="957"/>
    <cellStyle name="千位分隔 4 3 2 2" xfId="958"/>
    <cellStyle name="千位分隔 4 4" xfId="852"/>
    <cellStyle name="千位分隔 4 4 2" xfId="854"/>
    <cellStyle name="千位分隔 4 4 2 2" xfId="959"/>
    <cellStyle name="千位分隔 4 4 2 2 2" xfId="960"/>
    <cellStyle name="千位分隔 4 4 3" xfId="961"/>
    <cellStyle name="千位分隔 4 4 3 2" xfId="314"/>
    <cellStyle name="千位分隔 4 5" xfId="695"/>
    <cellStyle name="千位分隔 4 5 2" xfId="697"/>
    <cellStyle name="千位分隔 4 5 2 2" xfId="527"/>
    <cellStyle name="千位分隔 4 5 2 2 2" xfId="962"/>
    <cellStyle name="千位分隔 4 5 3" xfId="963"/>
    <cellStyle name="千位分隔 4 5 3 2" xfId="267"/>
    <cellStyle name="千位分隔 4 6" xfId="28"/>
    <cellStyle name="千位分隔 4 6 2" xfId="964"/>
    <cellStyle name="千位分隔 4 7" xfId="699"/>
    <cellStyle name="千位分隔 5" xfId="329"/>
    <cellStyle name="千位分隔 5 2" xfId="331"/>
    <cellStyle name="千位分隔 5 2 2" xfId="335"/>
    <cellStyle name="千位分隔 5 2 2 2" xfId="571"/>
    <cellStyle name="千位分隔 5 2 2 2 2" xfId="552"/>
    <cellStyle name="千位分隔 5 2 3" xfId="907"/>
    <cellStyle name="千位分隔 5 2 3 2" xfId="909"/>
    <cellStyle name="千位分隔 5 3" xfId="965"/>
    <cellStyle name="千位分隔 5 3 2" xfId="966"/>
    <cellStyle name="千位分隔 5 3 2 2" xfId="967"/>
    <cellStyle name="千位分隔 5 4" xfId="857"/>
    <cellStyle name="千位分隔 5 4 2" xfId="859"/>
    <cellStyle name="千位分隔 5 4 2 2" xfId="861"/>
    <cellStyle name="千位分隔 5 4 2 2 2" xfId="968"/>
    <cellStyle name="千位分隔 5 4 3" xfId="665"/>
    <cellStyle name="千位分隔 5 4 3 2" xfId="916"/>
    <cellStyle name="千位分隔 5 5" xfId="702"/>
    <cellStyle name="千位分隔 5 5 2" xfId="705"/>
    <cellStyle name="千位分隔 5 5 2 2" xfId="9"/>
    <cellStyle name="千位分隔 5 5 2 2 2" xfId="144"/>
    <cellStyle name="千位分隔 5 5 3" xfId="919"/>
    <cellStyle name="千位分隔 5 5 3 2" xfId="970"/>
    <cellStyle name="千位分隔 5 6" xfId="971"/>
    <cellStyle name="千位分隔 5 6 2" xfId="972"/>
    <cellStyle name="千位分隔 6" xfId="268"/>
    <cellStyle name="千位分隔 7" xfId="337"/>
    <cellStyle name="千位分隔 7 2" xfId="618"/>
    <cellStyle name="千位分隔 7 2 2" xfId="973"/>
    <cellStyle name="千位分隔 7 2 2 2" xfId="463"/>
    <cellStyle name="千位分隔 7 2 2 2 2" xfId="610"/>
    <cellStyle name="千位分隔 7 2 3" xfId="974"/>
    <cellStyle name="千位分隔 7 2 3 2" xfId="634"/>
    <cellStyle name="千位分隔 7 3" xfId="975"/>
    <cellStyle name="千位分隔 7 3 2" xfId="976"/>
    <cellStyle name="千位分隔 7 3 2 2" xfId="258"/>
    <cellStyle name="千位分隔 7 4" xfId="614"/>
    <cellStyle name="千位分隔 7 4 2" xfId="866"/>
    <cellStyle name="千位分隔 7 4 2 2" xfId="726"/>
    <cellStyle name="千位分隔 7 4 2 2 2" xfId="730"/>
    <cellStyle name="千位分隔 7 4 3" xfId="977"/>
    <cellStyle name="千位分隔 7 4 3 2" xfId="763"/>
    <cellStyle name="千位分隔 7 5" xfId="712"/>
    <cellStyle name="千位分隔 7 5 2" xfId="714"/>
    <cellStyle name="千位分隔 7 5 2 2" xfId="753"/>
    <cellStyle name="千位分隔 7 5 2 2 2" xfId="755"/>
    <cellStyle name="千位分隔 7 5 3" xfId="978"/>
    <cellStyle name="千位分隔 7 5 3 2" xfId="979"/>
    <cellStyle name="千位分隔 7 6" xfId="716"/>
    <cellStyle name="千位分隔 7 6 2" xfId="383"/>
    <cellStyle name="千位分隔 8" xfId="980"/>
    <cellStyle name="千位分隔 9" xfId="981"/>
    <cellStyle name="千位分隔 9 2" xfId="562"/>
    <cellStyle name="千位分隔 9 2 2" xfId="565"/>
    <cellStyle name="千位分隔 9 3" xfId="479"/>
    <cellStyle name="千位分隔 9 4" xfId="213"/>
    <cellStyle name="强调文字颜色 1 2" xfId="983"/>
    <cellStyle name="强调文字颜色 1 2 2" xfId="984"/>
    <cellStyle name="强调文字颜色 1 2 2 2" xfId="209"/>
    <cellStyle name="强调文字颜色 1 2 2 2 2" xfId="985"/>
    <cellStyle name="强调文字颜色 1 2 3" xfId="56"/>
    <cellStyle name="强调文字颜色 1 2 3 2" xfId="59"/>
    <cellStyle name="强调文字颜色 1 2 4" xfId="986"/>
    <cellStyle name="强调文字颜色 1 3" xfId="925"/>
    <cellStyle name="强调文字颜色 1 3 2" xfId="928"/>
    <cellStyle name="强调文字颜色 1 4" xfId="987"/>
    <cellStyle name="强调文字颜色 1 5" xfId="544"/>
    <cellStyle name="强调文字颜色 2 2" xfId="988"/>
    <cellStyle name="强调文字颜色 2 2 2" xfId="989"/>
    <cellStyle name="强调文字颜色 2 2 2 2" xfId="91"/>
    <cellStyle name="强调文字颜色 2 2 2 2 2" xfId="122"/>
    <cellStyle name="强调文字颜色 2 2 3" xfId="990"/>
    <cellStyle name="强调文字颜色 2 2 3 2" xfId="137"/>
    <cellStyle name="强调文字颜色 2 2 4" xfId="969"/>
    <cellStyle name="强调文字颜色 2 3" xfId="932"/>
    <cellStyle name="强调文字颜色 2 3 2" xfId="11"/>
    <cellStyle name="强调文字颜色 2 4" xfId="934"/>
    <cellStyle name="强调文字颜色 2 5" xfId="625"/>
    <cellStyle name="强调文字颜色 3 2" xfId="865"/>
    <cellStyle name="强调文字颜色 3 2 2" xfId="992"/>
    <cellStyle name="强调文字颜色 3 2 2 2" xfId="828"/>
    <cellStyle name="强调文字颜色 3 2 2 2 2" xfId="830"/>
    <cellStyle name="强调文字颜色 3 2 3" xfId="994"/>
    <cellStyle name="强调文字颜色 3 2 3 2" xfId="37"/>
    <cellStyle name="强调文字颜色 3 2 4" xfId="71"/>
    <cellStyle name="强调文字颜色 3 3" xfId="600"/>
    <cellStyle name="强调文字颜色 3 3 2" xfId="938"/>
    <cellStyle name="强调文字颜色 3 4" xfId="941"/>
    <cellStyle name="强调文字颜色 3 5" xfId="995"/>
    <cellStyle name="强调文字颜色 4 2" xfId="710"/>
    <cellStyle name="强调文字颜色 4 2 2" xfId="996"/>
    <cellStyle name="强调文字颜色 4 2 2 2" xfId="982"/>
    <cellStyle name="强调文字颜色 4 2 2 2 2" xfId="563"/>
    <cellStyle name="强调文字颜色 4 2 3" xfId="997"/>
    <cellStyle name="强调文字颜色 4 2 3 2" xfId="103"/>
    <cellStyle name="强调文字颜色 4 2 4" xfId="998"/>
    <cellStyle name="强调文字颜色 4 3" xfId="946"/>
    <cellStyle name="强调文字颜色 4 3 2" xfId="999"/>
    <cellStyle name="强调文字颜色 4 4" xfId="574"/>
    <cellStyle name="强调文字颜色 4 5" xfId="579"/>
    <cellStyle name="强调文字颜色 5 2" xfId="1000"/>
    <cellStyle name="强调文字颜色 5 2 2" xfId="848"/>
    <cellStyle name="强调文字颜色 5 2 2 2" xfId="288"/>
    <cellStyle name="强调文字颜色 5 2 2 2 2" xfId="881"/>
    <cellStyle name="强调文字颜色 5 2 3" xfId="883"/>
    <cellStyle name="强调文字颜色 5 2 3 2" xfId="303"/>
    <cellStyle name="强调文字颜色 5 2 4" xfId="451"/>
    <cellStyle name="强调文字颜色 5 3" xfId="1001"/>
    <cellStyle name="强调文字颜色 5 3 2" xfId="1002"/>
    <cellStyle name="强调文字颜色 5 4" xfId="1003"/>
    <cellStyle name="强调文字颜色 5 5" xfId="1004"/>
    <cellStyle name="强调文字颜色 6 2" xfId="1005"/>
    <cellStyle name="强调文字颜色 6 2 2" xfId="1006"/>
    <cellStyle name="强调文字颜色 6 2 2 2" xfId="924"/>
    <cellStyle name="强调文字颜色 6 2 2 2 2" xfId="927"/>
    <cellStyle name="强调文字颜色 6 2 3" xfId="1007"/>
    <cellStyle name="强调文字颜色 6 2 3 2" xfId="931"/>
    <cellStyle name="强调文字颜色 6 2 4" xfId="1008"/>
    <cellStyle name="强调文字颜色 6 3" xfId="1009"/>
    <cellStyle name="强调文字颜色 6 3 2" xfId="1010"/>
    <cellStyle name="强调文字颜色 6 4" xfId="1011"/>
    <cellStyle name="强调文字颜色 6 5" xfId="1012"/>
    <cellStyle name="适中 2" xfId="1013"/>
    <cellStyle name="适中 2 2" xfId="1014"/>
    <cellStyle name="适中 2 2 2" xfId="1015"/>
    <cellStyle name="适中 2 2 2 2" xfId="1016"/>
    <cellStyle name="适中 2 3" xfId="991"/>
    <cellStyle name="适中 2 3 2" xfId="827"/>
    <cellStyle name="适中 2 4" xfId="993"/>
    <cellStyle name="适中 3" xfId="1017"/>
    <cellStyle name="适中 3 2" xfId="1018"/>
    <cellStyle name="适中 4" xfId="173"/>
    <cellStyle name="适中 5" xfId="259"/>
    <cellStyle name="输出 2" xfId="1019"/>
    <cellStyle name="输出 2 2" xfId="1020"/>
    <cellStyle name="输出 2 2 2" xfId="1021"/>
    <cellStyle name="输出 2 2 2 2" xfId="1022"/>
    <cellStyle name="输出 2 3" xfId="1023"/>
    <cellStyle name="输出 2 3 2" xfId="1024"/>
    <cellStyle name="输出 2 4" xfId="1025"/>
    <cellStyle name="输出 3" xfId="1026"/>
    <cellStyle name="输出 3 2" xfId="1027"/>
    <cellStyle name="输出 4" xfId="1028"/>
    <cellStyle name="输出 5" xfId="1029"/>
    <cellStyle name="输入 2" xfId="577"/>
    <cellStyle name="输入 2 2" xfId="657"/>
    <cellStyle name="输入 2 2 2" xfId="340"/>
    <cellStyle name="输入 2 2 2 2" xfId="83"/>
    <cellStyle name="输入 2 3" xfId="660"/>
    <cellStyle name="输入 2 3 2" xfId="358"/>
    <cellStyle name="输入 2 4" xfId="1030"/>
    <cellStyle name="输入 3" xfId="662"/>
    <cellStyle name="输入 3 2" xfId="629"/>
    <cellStyle name="输入 4" xfId="1031"/>
    <cellStyle name="输入 5" xfId="1032"/>
    <cellStyle name="注释 2" xfId="411"/>
    <cellStyle name="注释 2 2" xfId="1037"/>
    <cellStyle name="注释 2 2 2" xfId="1038"/>
    <cellStyle name="注释 2 2 2 2" xfId="1039"/>
    <cellStyle name="注释 2 3" xfId="1040"/>
    <cellStyle name="注释 2 3 2" xfId="1041"/>
    <cellStyle name="注释 2 4" xfId="1042"/>
    <cellStyle name="注释 3" xfId="775"/>
    <cellStyle name="注释 3 2" xfId="427"/>
    <cellStyle name="注释 4" xfId="721"/>
    <cellStyle name="注释 5" xfId="44"/>
    <cellStyle name="着色 1" xfId="171"/>
    <cellStyle name="着色 2" xfId="256"/>
    <cellStyle name="着色 3" xfId="1033"/>
    <cellStyle name="着色 4" xfId="1034"/>
    <cellStyle name="着色 5" xfId="1035"/>
    <cellStyle name="着色 6" xfId="10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I30"/>
  <sheetViews>
    <sheetView view="pageBreakPreview" zoomScale="86" zoomScaleNormal="100" workbookViewId="0">
      <pane xSplit="1" ySplit="5" topLeftCell="B6" activePane="bottomRight" state="frozen"/>
      <selection pane="topRight"/>
      <selection pane="bottomLeft"/>
      <selection pane="bottomRight" activeCell="A4" sqref="A4:A5"/>
    </sheetView>
  </sheetViews>
  <sheetFormatPr defaultColWidth="8.875" defaultRowHeight="14.25"/>
  <cols>
    <col min="1" max="1" width="28.375" style="89" customWidth="1"/>
    <col min="2" max="2" width="11.375" style="89" customWidth="1"/>
    <col min="3" max="3" width="10.625" style="89" customWidth="1"/>
    <col min="4" max="4" width="11.125" style="89" customWidth="1"/>
    <col min="5" max="5" width="11.375" style="89" customWidth="1"/>
    <col min="6" max="6" width="9.625" style="89" customWidth="1"/>
    <col min="7" max="7" width="11.625" style="89" customWidth="1"/>
    <col min="8" max="8" width="15.375" style="89" customWidth="1"/>
    <col min="9" max="9" width="16.125" style="89" customWidth="1"/>
    <col min="10" max="16384" width="8.875" style="89"/>
  </cols>
  <sheetData>
    <row r="1" spans="1:9" ht="27.75" customHeight="1">
      <c r="A1" s="73"/>
    </row>
    <row r="2" spans="1:9" ht="36.75" customHeight="1">
      <c r="A2" s="188" t="s">
        <v>0</v>
      </c>
      <c r="B2" s="188"/>
      <c r="C2" s="188"/>
      <c r="D2" s="188"/>
      <c r="E2" s="188"/>
      <c r="F2" s="188"/>
      <c r="G2" s="188"/>
    </row>
    <row r="3" spans="1:9" ht="28.5" customHeight="1">
      <c r="A3" s="124"/>
      <c r="F3" s="189" t="s">
        <v>1</v>
      </c>
      <c r="G3" s="189"/>
    </row>
    <row r="4" spans="1:9" ht="20.25" customHeight="1">
      <c r="A4" s="191" t="s">
        <v>2</v>
      </c>
      <c r="B4" s="192" t="s">
        <v>3</v>
      </c>
      <c r="C4" s="193" t="s">
        <v>4</v>
      </c>
      <c r="D4" s="193" t="s">
        <v>5</v>
      </c>
      <c r="E4" s="192" t="s">
        <v>6</v>
      </c>
      <c r="F4" s="192" t="s">
        <v>7</v>
      </c>
      <c r="G4" s="193" t="s">
        <v>8</v>
      </c>
    </row>
    <row r="5" spans="1:9" ht="20.25" customHeight="1">
      <c r="A5" s="191"/>
      <c r="B5" s="192"/>
      <c r="C5" s="194"/>
      <c r="D5" s="194"/>
      <c r="E5" s="192"/>
      <c r="F5" s="192"/>
      <c r="G5" s="194"/>
      <c r="H5" s="181" t="s">
        <v>9</v>
      </c>
      <c r="I5" s="72"/>
    </row>
    <row r="6" spans="1:9" ht="26.25" customHeight="1">
      <c r="A6" s="169" t="s">
        <v>10</v>
      </c>
      <c r="B6" s="57">
        <f>B7+B20</f>
        <v>208700</v>
      </c>
      <c r="C6" s="49">
        <f>C7+C20</f>
        <v>0</v>
      </c>
      <c r="D6" s="49">
        <f>D7+D20</f>
        <v>208700</v>
      </c>
      <c r="E6" s="49">
        <f>E7+E20</f>
        <v>208703</v>
      </c>
      <c r="F6" s="171">
        <f>E6/D6*100</f>
        <v>100.00143747005301</v>
      </c>
      <c r="G6" s="173">
        <f>E6/H6*100-100</f>
        <v>7.00413244326863</v>
      </c>
      <c r="H6" s="49">
        <f>H7+H20+H27</f>
        <v>195042</v>
      </c>
    </row>
    <row r="7" spans="1:9" ht="26.25" customHeight="1">
      <c r="A7" s="48" t="s">
        <v>11</v>
      </c>
      <c r="B7" s="49">
        <f>SUM(B8:B18)</f>
        <v>121050</v>
      </c>
      <c r="C7" s="57">
        <f>SUM(C8:C19)</f>
        <v>0</v>
      </c>
      <c r="D7" s="57">
        <f>SUM(D8:D19)</f>
        <v>121050</v>
      </c>
      <c r="E7" s="57">
        <f>SUM(E8:E19)</f>
        <v>111760</v>
      </c>
      <c r="F7" s="171">
        <f>E7/D7*100</f>
        <v>92.325485336637797</v>
      </c>
      <c r="G7" s="182">
        <f>E7/H7*100-100</f>
        <v>2.6884980796442202</v>
      </c>
      <c r="H7" s="57">
        <f>SUM(H8:H19)</f>
        <v>108834</v>
      </c>
    </row>
    <row r="8" spans="1:9" ht="26.25" customHeight="1">
      <c r="A8" s="183" t="s">
        <v>12</v>
      </c>
      <c r="B8" s="54">
        <v>40000</v>
      </c>
      <c r="C8" s="54">
        <f>D8-B8</f>
        <v>0</v>
      </c>
      <c r="D8" s="54">
        <v>40000</v>
      </c>
      <c r="E8" s="106">
        <v>35829</v>
      </c>
      <c r="F8" s="184">
        <f>H8/D8*100</f>
        <v>83.78</v>
      </c>
      <c r="G8" s="182">
        <f t="shared" ref="G8:G27" si="0">E8/H8*100-100</f>
        <v>6.9139412747672502</v>
      </c>
      <c r="H8" s="47">
        <v>33512</v>
      </c>
    </row>
    <row r="9" spans="1:9" ht="26.25" customHeight="1">
      <c r="A9" s="183" t="s">
        <v>13</v>
      </c>
      <c r="C9" s="54">
        <f t="shared" ref="C9:C18" si="1">D9-B9</f>
        <v>0</v>
      </c>
      <c r="D9" s="54"/>
      <c r="E9" s="106"/>
      <c r="F9" s="184"/>
      <c r="G9" s="182"/>
      <c r="H9" s="47"/>
    </row>
    <row r="10" spans="1:9" ht="26.25" customHeight="1">
      <c r="A10" s="183" t="s">
        <v>14</v>
      </c>
      <c r="B10" s="54">
        <v>11000</v>
      </c>
      <c r="C10" s="54">
        <f t="shared" si="1"/>
        <v>0</v>
      </c>
      <c r="D10" s="54">
        <v>11000</v>
      </c>
      <c r="E10" s="106">
        <v>7370</v>
      </c>
      <c r="F10" s="184">
        <f t="shared" ref="F10:F19" si="2">H10/D10*100</f>
        <v>66.354545454545502</v>
      </c>
      <c r="G10" s="182">
        <f t="shared" si="0"/>
        <v>0.97273599123167298</v>
      </c>
      <c r="H10" s="47">
        <v>7299</v>
      </c>
    </row>
    <row r="11" spans="1:9" ht="26.25" customHeight="1">
      <c r="A11" s="183" t="s">
        <v>15</v>
      </c>
      <c r="B11" s="54">
        <v>5500</v>
      </c>
      <c r="C11" s="54">
        <f t="shared" si="1"/>
        <v>0</v>
      </c>
      <c r="D11" s="54">
        <v>5500</v>
      </c>
      <c r="E11" s="106">
        <v>5569</v>
      </c>
      <c r="F11" s="184">
        <f t="shared" si="2"/>
        <v>84.963636363636397</v>
      </c>
      <c r="G11" s="182">
        <f t="shared" si="0"/>
        <v>19.173978172480201</v>
      </c>
      <c r="H11" s="47">
        <v>4673</v>
      </c>
    </row>
    <row r="12" spans="1:9" ht="26.25" customHeight="1">
      <c r="A12" s="183" t="s">
        <v>16</v>
      </c>
      <c r="B12" s="54">
        <v>6150</v>
      </c>
      <c r="C12" s="54">
        <f t="shared" si="1"/>
        <v>0</v>
      </c>
      <c r="D12" s="54">
        <v>6150</v>
      </c>
      <c r="E12" s="106">
        <v>4472</v>
      </c>
      <c r="F12" s="184">
        <f t="shared" si="2"/>
        <v>68.227642276422799</v>
      </c>
      <c r="G12" s="182">
        <f t="shared" si="0"/>
        <v>6.5776930409914298</v>
      </c>
      <c r="H12" s="47">
        <v>4196</v>
      </c>
    </row>
    <row r="13" spans="1:9" ht="26.25" customHeight="1">
      <c r="A13" s="183" t="s">
        <v>17</v>
      </c>
      <c r="B13" s="54">
        <v>11000</v>
      </c>
      <c r="C13" s="54">
        <f t="shared" si="1"/>
        <v>0</v>
      </c>
      <c r="D13" s="54">
        <v>11000</v>
      </c>
      <c r="E13" s="106">
        <v>12230</v>
      </c>
      <c r="F13" s="184">
        <f t="shared" si="2"/>
        <v>81.518181818181802</v>
      </c>
      <c r="G13" s="182">
        <f t="shared" si="0"/>
        <v>36.388981822237099</v>
      </c>
      <c r="H13" s="47">
        <v>8967</v>
      </c>
    </row>
    <row r="14" spans="1:9" ht="26.25" customHeight="1">
      <c r="A14" s="183" t="s">
        <v>18</v>
      </c>
      <c r="B14" s="54">
        <v>4500</v>
      </c>
      <c r="C14" s="54">
        <f t="shared" si="1"/>
        <v>0</v>
      </c>
      <c r="D14" s="54">
        <v>4500</v>
      </c>
      <c r="E14" s="106">
        <v>3810</v>
      </c>
      <c r="F14" s="184">
        <f t="shared" si="2"/>
        <v>83.155555555555594</v>
      </c>
      <c r="G14" s="182">
        <f t="shared" si="0"/>
        <v>1.8172100481026201</v>
      </c>
      <c r="H14" s="47">
        <v>3742</v>
      </c>
    </row>
    <row r="15" spans="1:9" ht="26.25" customHeight="1">
      <c r="A15" s="183" t="s">
        <v>19</v>
      </c>
      <c r="B15" s="54">
        <v>4800</v>
      </c>
      <c r="C15" s="54">
        <f t="shared" si="1"/>
        <v>0</v>
      </c>
      <c r="D15" s="54">
        <v>4800</v>
      </c>
      <c r="E15" s="106">
        <v>5090</v>
      </c>
      <c r="F15" s="184">
        <f t="shared" si="2"/>
        <v>76.9583333333333</v>
      </c>
      <c r="G15" s="182">
        <f t="shared" si="0"/>
        <v>37.7910124526259</v>
      </c>
      <c r="H15" s="47">
        <v>3694</v>
      </c>
    </row>
    <row r="16" spans="1:9" ht="26.25" customHeight="1">
      <c r="A16" s="183" t="s">
        <v>20</v>
      </c>
      <c r="B16" s="54">
        <v>28100</v>
      </c>
      <c r="C16" s="54">
        <f t="shared" si="1"/>
        <v>0</v>
      </c>
      <c r="D16" s="54">
        <v>28100</v>
      </c>
      <c r="E16" s="106">
        <v>16203</v>
      </c>
      <c r="F16" s="184">
        <f t="shared" si="2"/>
        <v>85.540925266903898</v>
      </c>
      <c r="G16" s="182">
        <f t="shared" si="0"/>
        <v>-32.591421558430802</v>
      </c>
      <c r="H16" s="47">
        <v>24037</v>
      </c>
    </row>
    <row r="17" spans="1:8" ht="26.25" customHeight="1">
      <c r="A17" s="183" t="s">
        <v>21</v>
      </c>
      <c r="B17" s="54">
        <v>2000</v>
      </c>
      <c r="C17" s="54">
        <f t="shared" si="1"/>
        <v>0</v>
      </c>
      <c r="D17" s="54">
        <v>2000</v>
      </c>
      <c r="E17" s="106">
        <v>2020</v>
      </c>
      <c r="F17" s="184">
        <f t="shared" si="2"/>
        <v>95.6</v>
      </c>
      <c r="G17" s="182">
        <f t="shared" si="0"/>
        <v>5.6485355648535602</v>
      </c>
      <c r="H17" s="47">
        <v>1912</v>
      </c>
    </row>
    <row r="18" spans="1:8" ht="26.25" customHeight="1">
      <c r="A18" s="183" t="s">
        <v>22</v>
      </c>
      <c r="B18" s="54">
        <v>8000</v>
      </c>
      <c r="C18" s="54">
        <f t="shared" si="1"/>
        <v>0</v>
      </c>
      <c r="D18" s="54">
        <v>8000</v>
      </c>
      <c r="E18" s="106">
        <v>19167</v>
      </c>
      <c r="F18" s="184">
        <f t="shared" si="2"/>
        <v>210.01249999999999</v>
      </c>
      <c r="G18" s="182">
        <f t="shared" si="0"/>
        <v>14.082495089578</v>
      </c>
      <c r="H18" s="47">
        <v>16801</v>
      </c>
    </row>
    <row r="19" spans="1:8" ht="26.25" customHeight="1">
      <c r="A19" s="183" t="s">
        <v>23</v>
      </c>
      <c r="C19" s="54">
        <f t="shared" ref="C19:C27" si="3">D19-B19</f>
        <v>0</v>
      </c>
      <c r="D19" s="54"/>
      <c r="E19" s="106"/>
      <c r="F19" s="184" t="e">
        <f t="shared" si="2"/>
        <v>#DIV/0!</v>
      </c>
      <c r="G19" s="182">
        <f t="shared" si="0"/>
        <v>-100</v>
      </c>
      <c r="H19" s="47">
        <v>1</v>
      </c>
    </row>
    <row r="20" spans="1:8" ht="26.25" customHeight="1">
      <c r="A20" s="48" t="s">
        <v>24</v>
      </c>
      <c r="B20" s="57">
        <f>SUM(B21:B27)</f>
        <v>87650</v>
      </c>
      <c r="C20" s="57">
        <f>SUM(C21:C32)</f>
        <v>0</v>
      </c>
      <c r="D20" s="57">
        <f>SUM(D21:D27)</f>
        <v>87650</v>
      </c>
      <c r="E20" s="57">
        <f>SUM(E21:E27)</f>
        <v>96943</v>
      </c>
      <c r="F20" s="171">
        <f t="shared" ref="F20" si="4">E20/D20*100</f>
        <v>110.602395892755</v>
      </c>
      <c r="G20" s="182">
        <f t="shared" si="0"/>
        <v>13.8242787868825</v>
      </c>
      <c r="H20" s="57">
        <f>SUM(H21:H26)</f>
        <v>85169</v>
      </c>
    </row>
    <row r="21" spans="1:8" ht="26.25" customHeight="1">
      <c r="A21" s="183" t="s">
        <v>25</v>
      </c>
      <c r="B21" s="54">
        <v>40</v>
      </c>
      <c r="C21" s="54">
        <f t="shared" si="3"/>
        <v>0</v>
      </c>
      <c r="D21" s="54">
        <v>40</v>
      </c>
      <c r="E21" s="106">
        <v>5</v>
      </c>
      <c r="F21" s="184">
        <f>H21/D21*100</f>
        <v>77.5</v>
      </c>
      <c r="G21" s="182">
        <f t="shared" si="0"/>
        <v>-83.870967741935502</v>
      </c>
      <c r="H21" s="47">
        <v>31</v>
      </c>
    </row>
    <row r="22" spans="1:8" ht="26.25" customHeight="1">
      <c r="A22" s="183" t="s">
        <v>26</v>
      </c>
      <c r="B22" s="54">
        <v>4400</v>
      </c>
      <c r="C22" s="54">
        <f t="shared" si="3"/>
        <v>0</v>
      </c>
      <c r="D22" s="54">
        <v>4400</v>
      </c>
      <c r="E22" s="106">
        <v>3706</v>
      </c>
      <c r="F22" s="184">
        <f>H22/D22*100</f>
        <v>128.59090909090901</v>
      </c>
      <c r="G22" s="182">
        <f t="shared" si="0"/>
        <v>-34.4998232591022</v>
      </c>
      <c r="H22" s="47">
        <v>5658</v>
      </c>
    </row>
    <row r="23" spans="1:8" ht="26.25" customHeight="1">
      <c r="A23" s="183" t="s">
        <v>27</v>
      </c>
      <c r="B23" s="54">
        <v>1500</v>
      </c>
      <c r="C23" s="54">
        <f t="shared" si="3"/>
        <v>0</v>
      </c>
      <c r="D23" s="54">
        <v>1500</v>
      </c>
      <c r="E23" s="106">
        <v>758</v>
      </c>
      <c r="F23" s="184">
        <f>H23/D23*100</f>
        <v>107.6</v>
      </c>
      <c r="G23" s="182">
        <f t="shared" si="0"/>
        <v>-53.035935563816601</v>
      </c>
      <c r="H23" s="47">
        <v>1614</v>
      </c>
    </row>
    <row r="24" spans="1:8" ht="26.25" customHeight="1">
      <c r="A24" s="183" t="s">
        <v>28</v>
      </c>
      <c r="B24" s="54">
        <f>81710-1112</f>
        <v>80598</v>
      </c>
      <c r="C24" s="54">
        <f t="shared" si="3"/>
        <v>0</v>
      </c>
      <c r="D24" s="54">
        <v>80598</v>
      </c>
      <c r="E24" s="106">
        <v>90695</v>
      </c>
      <c r="F24" s="184">
        <f>H24/D24*100</f>
        <v>96.208342638775207</v>
      </c>
      <c r="G24" s="182">
        <f t="shared" si="0"/>
        <v>16.962420365737302</v>
      </c>
      <c r="H24" s="47">
        <v>77542</v>
      </c>
    </row>
    <row r="25" spans="1:8" ht="26.25" customHeight="1">
      <c r="A25" s="183" t="s">
        <v>29</v>
      </c>
      <c r="B25" s="185"/>
      <c r="C25" s="54">
        <f t="shared" si="3"/>
        <v>0</v>
      </c>
      <c r="D25" s="54"/>
      <c r="E25" s="106"/>
      <c r="F25" s="184"/>
      <c r="G25" s="182">
        <f t="shared" si="0"/>
        <v>-100</v>
      </c>
      <c r="H25" s="47">
        <v>317</v>
      </c>
    </row>
    <row r="26" spans="1:8" ht="26.25" customHeight="1">
      <c r="A26" s="183" t="s">
        <v>30</v>
      </c>
      <c r="B26" s="54"/>
      <c r="C26" s="54">
        <f t="shared" si="3"/>
        <v>0</v>
      </c>
      <c r="D26" s="54"/>
      <c r="E26" s="106"/>
      <c r="F26" s="184"/>
      <c r="G26" s="182">
        <f t="shared" si="0"/>
        <v>-100</v>
      </c>
      <c r="H26" s="47">
        <v>7</v>
      </c>
    </row>
    <row r="27" spans="1:8" ht="26.25" customHeight="1">
      <c r="A27" s="183" t="s">
        <v>31</v>
      </c>
      <c r="B27" s="54">
        <v>1112</v>
      </c>
      <c r="C27" s="54">
        <f t="shared" si="3"/>
        <v>0</v>
      </c>
      <c r="D27" s="54">
        <v>1112</v>
      </c>
      <c r="E27" s="54">
        <v>1779</v>
      </c>
      <c r="F27" s="184"/>
      <c r="G27" s="182">
        <f t="shared" si="0"/>
        <v>71.222329162656393</v>
      </c>
      <c r="H27" s="47">
        <v>1039</v>
      </c>
    </row>
    <row r="28" spans="1:8" ht="15.75">
      <c r="B28" s="186"/>
    </row>
    <row r="30" spans="1:8" ht="93.75" customHeight="1">
      <c r="A30" s="190" t="s">
        <v>32</v>
      </c>
      <c r="B30" s="190"/>
      <c r="C30" s="190"/>
      <c r="D30" s="190"/>
      <c r="E30" s="190"/>
      <c r="F30" s="190"/>
      <c r="G30" s="190"/>
    </row>
  </sheetData>
  <mergeCells count="10">
    <mergeCell ref="A2:G2"/>
    <mergeCell ref="F3:G3"/>
    <mergeCell ref="A30:G30"/>
    <mergeCell ref="A4:A5"/>
    <mergeCell ref="B4:B5"/>
    <mergeCell ref="C4:C5"/>
    <mergeCell ref="D4:D5"/>
    <mergeCell ref="E4:E5"/>
    <mergeCell ref="F4:F5"/>
    <mergeCell ref="G4:G5"/>
  </mergeCells>
  <phoneticPr fontId="50" type="noConversion"/>
  <printOptions horizontalCentered="1"/>
  <pageMargins left="0.70866141732283505" right="0.70866141732283505" top="0.74803149606299202" bottom="0.74803149606299202" header="0.31496062992126" footer="0.31496062992126"/>
  <pageSetup paperSize="9" scale="95" firstPageNumber="4294963191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F17"/>
  <sheetViews>
    <sheetView view="pageBreakPreview" zoomScaleNormal="100" workbookViewId="0">
      <selection activeCell="B17" sqref="B17"/>
    </sheetView>
  </sheetViews>
  <sheetFormatPr defaultColWidth="9.125" defaultRowHeight="15.75"/>
  <cols>
    <col min="1" max="1" width="12.375" style="1" customWidth="1"/>
    <col min="2" max="2" width="24.125" style="1" customWidth="1"/>
    <col min="3" max="3" width="10.375" style="1" customWidth="1"/>
    <col min="4" max="4" width="12" style="1" customWidth="1"/>
    <col min="5" max="6" width="15.375" style="1" customWidth="1"/>
    <col min="7" max="7" width="14.625" style="1" customWidth="1"/>
    <col min="8" max="256" width="9.125" style="1"/>
    <col min="257" max="257" width="12.375" style="1" customWidth="1"/>
    <col min="258" max="258" width="24.125" style="1" customWidth="1"/>
    <col min="259" max="259" width="10.375" style="1" customWidth="1"/>
    <col min="260" max="260" width="12" style="1" customWidth="1"/>
    <col min="261" max="262" width="15.375" style="1" customWidth="1"/>
    <col min="263" max="263" width="14.625" style="1" customWidth="1"/>
    <col min="264" max="512" width="9.125" style="1"/>
    <col min="513" max="513" width="12.375" style="1" customWidth="1"/>
    <col min="514" max="514" width="24.125" style="1" customWidth="1"/>
    <col min="515" max="515" width="10.375" style="1" customWidth="1"/>
    <col min="516" max="516" width="12" style="1" customWidth="1"/>
    <col min="517" max="518" width="15.375" style="1" customWidth="1"/>
    <col min="519" max="519" width="14.625" style="1" customWidth="1"/>
    <col min="520" max="768" width="9.125" style="1"/>
    <col min="769" max="769" width="12.375" style="1" customWidth="1"/>
    <col min="770" max="770" width="24.125" style="1" customWidth="1"/>
    <col min="771" max="771" width="10.375" style="1" customWidth="1"/>
    <col min="772" max="772" width="12" style="1" customWidth="1"/>
    <col min="773" max="774" width="15.375" style="1" customWidth="1"/>
    <col min="775" max="775" width="14.625" style="1" customWidth="1"/>
    <col min="776" max="1024" width="9.125" style="1"/>
    <col min="1025" max="1025" width="12.375" style="1" customWidth="1"/>
    <col min="1026" max="1026" width="24.125" style="1" customWidth="1"/>
    <col min="1027" max="1027" width="10.375" style="1" customWidth="1"/>
    <col min="1028" max="1028" width="12" style="1" customWidth="1"/>
    <col min="1029" max="1030" width="15.375" style="1" customWidth="1"/>
    <col min="1031" max="1031" width="14.625" style="1" customWidth="1"/>
    <col min="1032" max="1280" width="9.125" style="1"/>
    <col min="1281" max="1281" width="12.375" style="1" customWidth="1"/>
    <col min="1282" max="1282" width="24.125" style="1" customWidth="1"/>
    <col min="1283" max="1283" width="10.375" style="1" customWidth="1"/>
    <col min="1284" max="1284" width="12" style="1" customWidth="1"/>
    <col min="1285" max="1286" width="15.375" style="1" customWidth="1"/>
    <col min="1287" max="1287" width="14.625" style="1" customWidth="1"/>
    <col min="1288" max="1536" width="9.125" style="1"/>
    <col min="1537" max="1537" width="12.375" style="1" customWidth="1"/>
    <col min="1538" max="1538" width="24.125" style="1" customWidth="1"/>
    <col min="1539" max="1539" width="10.375" style="1" customWidth="1"/>
    <col min="1540" max="1540" width="12" style="1" customWidth="1"/>
    <col min="1541" max="1542" width="15.375" style="1" customWidth="1"/>
    <col min="1543" max="1543" width="14.625" style="1" customWidth="1"/>
    <col min="1544" max="1792" width="9.125" style="1"/>
    <col min="1793" max="1793" width="12.375" style="1" customWidth="1"/>
    <col min="1794" max="1794" width="24.125" style="1" customWidth="1"/>
    <col min="1795" max="1795" width="10.375" style="1" customWidth="1"/>
    <col min="1796" max="1796" width="12" style="1" customWidth="1"/>
    <col min="1797" max="1798" width="15.375" style="1" customWidth="1"/>
    <col min="1799" max="1799" width="14.625" style="1" customWidth="1"/>
    <col min="1800" max="2048" width="9.125" style="1"/>
    <col min="2049" max="2049" width="12.375" style="1" customWidth="1"/>
    <col min="2050" max="2050" width="24.125" style="1" customWidth="1"/>
    <col min="2051" max="2051" width="10.375" style="1" customWidth="1"/>
    <col min="2052" max="2052" width="12" style="1" customWidth="1"/>
    <col min="2053" max="2054" width="15.375" style="1" customWidth="1"/>
    <col min="2055" max="2055" width="14.625" style="1" customWidth="1"/>
    <col min="2056" max="2304" width="9.125" style="1"/>
    <col min="2305" max="2305" width="12.375" style="1" customWidth="1"/>
    <col min="2306" max="2306" width="24.125" style="1" customWidth="1"/>
    <col min="2307" max="2307" width="10.375" style="1" customWidth="1"/>
    <col min="2308" max="2308" width="12" style="1" customWidth="1"/>
    <col min="2309" max="2310" width="15.375" style="1" customWidth="1"/>
    <col min="2311" max="2311" width="14.625" style="1" customWidth="1"/>
    <col min="2312" max="2560" width="9.125" style="1"/>
    <col min="2561" max="2561" width="12.375" style="1" customWidth="1"/>
    <col min="2562" max="2562" width="24.125" style="1" customWidth="1"/>
    <col min="2563" max="2563" width="10.375" style="1" customWidth="1"/>
    <col min="2564" max="2564" width="12" style="1" customWidth="1"/>
    <col min="2565" max="2566" width="15.375" style="1" customWidth="1"/>
    <col min="2567" max="2567" width="14.625" style="1" customWidth="1"/>
    <col min="2568" max="2816" width="9.125" style="1"/>
    <col min="2817" max="2817" width="12.375" style="1" customWidth="1"/>
    <col min="2818" max="2818" width="24.125" style="1" customWidth="1"/>
    <col min="2819" max="2819" width="10.375" style="1" customWidth="1"/>
    <col min="2820" max="2820" width="12" style="1" customWidth="1"/>
    <col min="2821" max="2822" width="15.375" style="1" customWidth="1"/>
    <col min="2823" max="2823" width="14.625" style="1" customWidth="1"/>
    <col min="2824" max="3072" width="9.125" style="1"/>
    <col min="3073" max="3073" width="12.375" style="1" customWidth="1"/>
    <col min="3074" max="3074" width="24.125" style="1" customWidth="1"/>
    <col min="3075" max="3075" width="10.375" style="1" customWidth="1"/>
    <col min="3076" max="3076" width="12" style="1" customWidth="1"/>
    <col min="3077" max="3078" width="15.375" style="1" customWidth="1"/>
    <col min="3079" max="3079" width="14.625" style="1" customWidth="1"/>
    <col min="3080" max="3328" width="9.125" style="1"/>
    <col min="3329" max="3329" width="12.375" style="1" customWidth="1"/>
    <col min="3330" max="3330" width="24.125" style="1" customWidth="1"/>
    <col min="3331" max="3331" width="10.375" style="1" customWidth="1"/>
    <col min="3332" max="3332" width="12" style="1" customWidth="1"/>
    <col min="3333" max="3334" width="15.375" style="1" customWidth="1"/>
    <col min="3335" max="3335" width="14.625" style="1" customWidth="1"/>
    <col min="3336" max="3584" width="9.125" style="1"/>
    <col min="3585" max="3585" width="12.375" style="1" customWidth="1"/>
    <col min="3586" max="3586" width="24.125" style="1" customWidth="1"/>
    <col min="3587" max="3587" width="10.375" style="1" customWidth="1"/>
    <col min="3588" max="3588" width="12" style="1" customWidth="1"/>
    <col min="3589" max="3590" width="15.375" style="1" customWidth="1"/>
    <col min="3591" max="3591" width="14.625" style="1" customWidth="1"/>
    <col min="3592" max="3840" width="9.125" style="1"/>
    <col min="3841" max="3841" width="12.375" style="1" customWidth="1"/>
    <col min="3842" max="3842" width="24.125" style="1" customWidth="1"/>
    <col min="3843" max="3843" width="10.375" style="1" customWidth="1"/>
    <col min="3844" max="3844" width="12" style="1" customWidth="1"/>
    <col min="3845" max="3846" width="15.375" style="1" customWidth="1"/>
    <col min="3847" max="3847" width="14.625" style="1" customWidth="1"/>
    <col min="3848" max="4096" width="9.125" style="1"/>
    <col min="4097" max="4097" width="12.375" style="1" customWidth="1"/>
    <col min="4098" max="4098" width="24.125" style="1" customWidth="1"/>
    <col min="4099" max="4099" width="10.375" style="1" customWidth="1"/>
    <col min="4100" max="4100" width="12" style="1" customWidth="1"/>
    <col min="4101" max="4102" width="15.375" style="1" customWidth="1"/>
    <col min="4103" max="4103" width="14.625" style="1" customWidth="1"/>
    <col min="4104" max="4352" width="9.125" style="1"/>
    <col min="4353" max="4353" width="12.375" style="1" customWidth="1"/>
    <col min="4354" max="4354" width="24.125" style="1" customWidth="1"/>
    <col min="4355" max="4355" width="10.375" style="1" customWidth="1"/>
    <col min="4356" max="4356" width="12" style="1" customWidth="1"/>
    <col min="4357" max="4358" width="15.375" style="1" customWidth="1"/>
    <col min="4359" max="4359" width="14.625" style="1" customWidth="1"/>
    <col min="4360" max="4608" width="9.125" style="1"/>
    <col min="4609" max="4609" width="12.375" style="1" customWidth="1"/>
    <col min="4610" max="4610" width="24.125" style="1" customWidth="1"/>
    <col min="4611" max="4611" width="10.375" style="1" customWidth="1"/>
    <col min="4612" max="4612" width="12" style="1" customWidth="1"/>
    <col min="4613" max="4614" width="15.375" style="1" customWidth="1"/>
    <col min="4615" max="4615" width="14.625" style="1" customWidth="1"/>
    <col min="4616" max="4864" width="9.125" style="1"/>
    <col min="4865" max="4865" width="12.375" style="1" customWidth="1"/>
    <col min="4866" max="4866" width="24.125" style="1" customWidth="1"/>
    <col min="4867" max="4867" width="10.375" style="1" customWidth="1"/>
    <col min="4868" max="4868" width="12" style="1" customWidth="1"/>
    <col min="4869" max="4870" width="15.375" style="1" customWidth="1"/>
    <col min="4871" max="4871" width="14.625" style="1" customWidth="1"/>
    <col min="4872" max="5120" width="9.125" style="1"/>
    <col min="5121" max="5121" width="12.375" style="1" customWidth="1"/>
    <col min="5122" max="5122" width="24.125" style="1" customWidth="1"/>
    <col min="5123" max="5123" width="10.375" style="1" customWidth="1"/>
    <col min="5124" max="5124" width="12" style="1" customWidth="1"/>
    <col min="5125" max="5126" width="15.375" style="1" customWidth="1"/>
    <col min="5127" max="5127" width="14.625" style="1" customWidth="1"/>
    <col min="5128" max="5376" width="9.125" style="1"/>
    <col min="5377" max="5377" width="12.375" style="1" customWidth="1"/>
    <col min="5378" max="5378" width="24.125" style="1" customWidth="1"/>
    <col min="5379" max="5379" width="10.375" style="1" customWidth="1"/>
    <col min="5380" max="5380" width="12" style="1" customWidth="1"/>
    <col min="5381" max="5382" width="15.375" style="1" customWidth="1"/>
    <col min="5383" max="5383" width="14.625" style="1" customWidth="1"/>
    <col min="5384" max="5632" width="9.125" style="1"/>
    <col min="5633" max="5633" width="12.375" style="1" customWidth="1"/>
    <col min="5634" max="5634" width="24.125" style="1" customWidth="1"/>
    <col min="5635" max="5635" width="10.375" style="1" customWidth="1"/>
    <col min="5636" max="5636" width="12" style="1" customWidth="1"/>
    <col min="5637" max="5638" width="15.375" style="1" customWidth="1"/>
    <col min="5639" max="5639" width="14.625" style="1" customWidth="1"/>
    <col min="5640" max="5888" width="9.125" style="1"/>
    <col min="5889" max="5889" width="12.375" style="1" customWidth="1"/>
    <col min="5890" max="5890" width="24.125" style="1" customWidth="1"/>
    <col min="5891" max="5891" width="10.375" style="1" customWidth="1"/>
    <col min="5892" max="5892" width="12" style="1" customWidth="1"/>
    <col min="5893" max="5894" width="15.375" style="1" customWidth="1"/>
    <col min="5895" max="5895" width="14.625" style="1" customWidth="1"/>
    <col min="5896" max="6144" width="9.125" style="1"/>
    <col min="6145" max="6145" width="12.375" style="1" customWidth="1"/>
    <col min="6146" max="6146" width="24.125" style="1" customWidth="1"/>
    <col min="6147" max="6147" width="10.375" style="1" customWidth="1"/>
    <col min="6148" max="6148" width="12" style="1" customWidth="1"/>
    <col min="6149" max="6150" width="15.375" style="1" customWidth="1"/>
    <col min="6151" max="6151" width="14.625" style="1" customWidth="1"/>
    <col min="6152" max="6400" width="9.125" style="1"/>
    <col min="6401" max="6401" width="12.375" style="1" customWidth="1"/>
    <col min="6402" max="6402" width="24.125" style="1" customWidth="1"/>
    <col min="6403" max="6403" width="10.375" style="1" customWidth="1"/>
    <col min="6404" max="6404" width="12" style="1" customWidth="1"/>
    <col min="6405" max="6406" width="15.375" style="1" customWidth="1"/>
    <col min="6407" max="6407" width="14.625" style="1" customWidth="1"/>
    <col min="6408" max="6656" width="9.125" style="1"/>
    <col min="6657" max="6657" width="12.375" style="1" customWidth="1"/>
    <col min="6658" max="6658" width="24.125" style="1" customWidth="1"/>
    <col min="6659" max="6659" width="10.375" style="1" customWidth="1"/>
    <col min="6660" max="6660" width="12" style="1" customWidth="1"/>
    <col min="6661" max="6662" width="15.375" style="1" customWidth="1"/>
    <col min="6663" max="6663" width="14.625" style="1" customWidth="1"/>
    <col min="6664" max="6912" width="9.125" style="1"/>
    <col min="6913" max="6913" width="12.375" style="1" customWidth="1"/>
    <col min="6914" max="6914" width="24.125" style="1" customWidth="1"/>
    <col min="6915" max="6915" width="10.375" style="1" customWidth="1"/>
    <col min="6916" max="6916" width="12" style="1" customWidth="1"/>
    <col min="6917" max="6918" width="15.375" style="1" customWidth="1"/>
    <col min="6919" max="6919" width="14.625" style="1" customWidth="1"/>
    <col min="6920" max="7168" width="9.125" style="1"/>
    <col min="7169" max="7169" width="12.375" style="1" customWidth="1"/>
    <col min="7170" max="7170" width="24.125" style="1" customWidth="1"/>
    <col min="7171" max="7171" width="10.375" style="1" customWidth="1"/>
    <col min="7172" max="7172" width="12" style="1" customWidth="1"/>
    <col min="7173" max="7174" width="15.375" style="1" customWidth="1"/>
    <col min="7175" max="7175" width="14.625" style="1" customWidth="1"/>
    <col min="7176" max="7424" width="9.125" style="1"/>
    <col min="7425" max="7425" width="12.375" style="1" customWidth="1"/>
    <col min="7426" max="7426" width="24.125" style="1" customWidth="1"/>
    <col min="7427" max="7427" width="10.375" style="1" customWidth="1"/>
    <col min="7428" max="7428" width="12" style="1" customWidth="1"/>
    <col min="7429" max="7430" width="15.375" style="1" customWidth="1"/>
    <col min="7431" max="7431" width="14.625" style="1" customWidth="1"/>
    <col min="7432" max="7680" width="9.125" style="1"/>
    <col min="7681" max="7681" width="12.375" style="1" customWidth="1"/>
    <col min="7682" max="7682" width="24.125" style="1" customWidth="1"/>
    <col min="7683" max="7683" width="10.375" style="1" customWidth="1"/>
    <col min="7684" max="7684" width="12" style="1" customWidth="1"/>
    <col min="7685" max="7686" width="15.375" style="1" customWidth="1"/>
    <col min="7687" max="7687" width="14.625" style="1" customWidth="1"/>
    <col min="7688" max="7936" width="9.125" style="1"/>
    <col min="7937" max="7937" width="12.375" style="1" customWidth="1"/>
    <col min="7938" max="7938" width="24.125" style="1" customWidth="1"/>
    <col min="7939" max="7939" width="10.375" style="1" customWidth="1"/>
    <col min="7940" max="7940" width="12" style="1" customWidth="1"/>
    <col min="7941" max="7942" width="15.375" style="1" customWidth="1"/>
    <col min="7943" max="7943" width="14.625" style="1" customWidth="1"/>
    <col min="7944" max="8192" width="9.125" style="1"/>
    <col min="8193" max="8193" width="12.375" style="1" customWidth="1"/>
    <col min="8194" max="8194" width="24.125" style="1" customWidth="1"/>
    <col min="8195" max="8195" width="10.375" style="1" customWidth="1"/>
    <col min="8196" max="8196" width="12" style="1" customWidth="1"/>
    <col min="8197" max="8198" width="15.375" style="1" customWidth="1"/>
    <col min="8199" max="8199" width="14.625" style="1" customWidth="1"/>
    <col min="8200" max="8448" width="9.125" style="1"/>
    <col min="8449" max="8449" width="12.375" style="1" customWidth="1"/>
    <col min="8450" max="8450" width="24.125" style="1" customWidth="1"/>
    <col min="8451" max="8451" width="10.375" style="1" customWidth="1"/>
    <col min="8452" max="8452" width="12" style="1" customWidth="1"/>
    <col min="8453" max="8454" width="15.375" style="1" customWidth="1"/>
    <col min="8455" max="8455" width="14.625" style="1" customWidth="1"/>
    <col min="8456" max="8704" width="9.125" style="1"/>
    <col min="8705" max="8705" width="12.375" style="1" customWidth="1"/>
    <col min="8706" max="8706" width="24.125" style="1" customWidth="1"/>
    <col min="8707" max="8707" width="10.375" style="1" customWidth="1"/>
    <col min="8708" max="8708" width="12" style="1" customWidth="1"/>
    <col min="8709" max="8710" width="15.375" style="1" customWidth="1"/>
    <col min="8711" max="8711" width="14.625" style="1" customWidth="1"/>
    <col min="8712" max="8960" width="9.125" style="1"/>
    <col min="8961" max="8961" width="12.375" style="1" customWidth="1"/>
    <col min="8962" max="8962" width="24.125" style="1" customWidth="1"/>
    <col min="8963" max="8963" width="10.375" style="1" customWidth="1"/>
    <col min="8964" max="8964" width="12" style="1" customWidth="1"/>
    <col min="8965" max="8966" width="15.375" style="1" customWidth="1"/>
    <col min="8967" max="8967" width="14.625" style="1" customWidth="1"/>
    <col min="8968" max="9216" width="9.125" style="1"/>
    <col min="9217" max="9217" width="12.375" style="1" customWidth="1"/>
    <col min="9218" max="9218" width="24.125" style="1" customWidth="1"/>
    <col min="9219" max="9219" width="10.375" style="1" customWidth="1"/>
    <col min="9220" max="9220" width="12" style="1" customWidth="1"/>
    <col min="9221" max="9222" width="15.375" style="1" customWidth="1"/>
    <col min="9223" max="9223" width="14.625" style="1" customWidth="1"/>
    <col min="9224" max="9472" width="9.125" style="1"/>
    <col min="9473" max="9473" width="12.375" style="1" customWidth="1"/>
    <col min="9474" max="9474" width="24.125" style="1" customWidth="1"/>
    <col min="9475" max="9475" width="10.375" style="1" customWidth="1"/>
    <col min="9476" max="9476" width="12" style="1" customWidth="1"/>
    <col min="9477" max="9478" width="15.375" style="1" customWidth="1"/>
    <col min="9479" max="9479" width="14.625" style="1" customWidth="1"/>
    <col min="9480" max="9728" width="9.125" style="1"/>
    <col min="9729" max="9729" width="12.375" style="1" customWidth="1"/>
    <col min="9730" max="9730" width="24.125" style="1" customWidth="1"/>
    <col min="9731" max="9731" width="10.375" style="1" customWidth="1"/>
    <col min="9732" max="9732" width="12" style="1" customWidth="1"/>
    <col min="9733" max="9734" width="15.375" style="1" customWidth="1"/>
    <col min="9735" max="9735" width="14.625" style="1" customWidth="1"/>
    <col min="9736" max="9984" width="9.125" style="1"/>
    <col min="9985" max="9985" width="12.375" style="1" customWidth="1"/>
    <col min="9986" max="9986" width="24.125" style="1" customWidth="1"/>
    <col min="9987" max="9987" width="10.375" style="1" customWidth="1"/>
    <col min="9988" max="9988" width="12" style="1" customWidth="1"/>
    <col min="9989" max="9990" width="15.375" style="1" customWidth="1"/>
    <col min="9991" max="9991" width="14.625" style="1" customWidth="1"/>
    <col min="9992" max="10240" width="9.125" style="1"/>
    <col min="10241" max="10241" width="12.375" style="1" customWidth="1"/>
    <col min="10242" max="10242" width="24.125" style="1" customWidth="1"/>
    <col min="10243" max="10243" width="10.375" style="1" customWidth="1"/>
    <col min="10244" max="10244" width="12" style="1" customWidth="1"/>
    <col min="10245" max="10246" width="15.375" style="1" customWidth="1"/>
    <col min="10247" max="10247" width="14.625" style="1" customWidth="1"/>
    <col min="10248" max="10496" width="9.125" style="1"/>
    <col min="10497" max="10497" width="12.375" style="1" customWidth="1"/>
    <col min="10498" max="10498" width="24.125" style="1" customWidth="1"/>
    <col min="10499" max="10499" width="10.375" style="1" customWidth="1"/>
    <col min="10500" max="10500" width="12" style="1" customWidth="1"/>
    <col min="10501" max="10502" width="15.375" style="1" customWidth="1"/>
    <col min="10503" max="10503" width="14.625" style="1" customWidth="1"/>
    <col min="10504" max="10752" width="9.125" style="1"/>
    <col min="10753" max="10753" width="12.375" style="1" customWidth="1"/>
    <col min="10754" max="10754" width="24.125" style="1" customWidth="1"/>
    <col min="10755" max="10755" width="10.375" style="1" customWidth="1"/>
    <col min="10756" max="10756" width="12" style="1" customWidth="1"/>
    <col min="10757" max="10758" width="15.375" style="1" customWidth="1"/>
    <col min="10759" max="10759" width="14.625" style="1" customWidth="1"/>
    <col min="10760" max="11008" width="9.125" style="1"/>
    <col min="11009" max="11009" width="12.375" style="1" customWidth="1"/>
    <col min="11010" max="11010" width="24.125" style="1" customWidth="1"/>
    <col min="11011" max="11011" width="10.375" style="1" customWidth="1"/>
    <col min="11012" max="11012" width="12" style="1" customWidth="1"/>
    <col min="11013" max="11014" width="15.375" style="1" customWidth="1"/>
    <col min="11015" max="11015" width="14.625" style="1" customWidth="1"/>
    <col min="11016" max="11264" width="9.125" style="1"/>
    <col min="11265" max="11265" width="12.375" style="1" customWidth="1"/>
    <col min="11266" max="11266" width="24.125" style="1" customWidth="1"/>
    <col min="11267" max="11267" width="10.375" style="1" customWidth="1"/>
    <col min="11268" max="11268" width="12" style="1" customWidth="1"/>
    <col min="11269" max="11270" width="15.375" style="1" customWidth="1"/>
    <col min="11271" max="11271" width="14.625" style="1" customWidth="1"/>
    <col min="11272" max="11520" width="9.125" style="1"/>
    <col min="11521" max="11521" width="12.375" style="1" customWidth="1"/>
    <col min="11522" max="11522" width="24.125" style="1" customWidth="1"/>
    <col min="11523" max="11523" width="10.375" style="1" customWidth="1"/>
    <col min="11524" max="11524" width="12" style="1" customWidth="1"/>
    <col min="11525" max="11526" width="15.375" style="1" customWidth="1"/>
    <col min="11527" max="11527" width="14.625" style="1" customWidth="1"/>
    <col min="11528" max="11776" width="9.125" style="1"/>
    <col min="11777" max="11777" width="12.375" style="1" customWidth="1"/>
    <col min="11778" max="11778" width="24.125" style="1" customWidth="1"/>
    <col min="11779" max="11779" width="10.375" style="1" customWidth="1"/>
    <col min="11780" max="11780" width="12" style="1" customWidth="1"/>
    <col min="11781" max="11782" width="15.375" style="1" customWidth="1"/>
    <col min="11783" max="11783" width="14.625" style="1" customWidth="1"/>
    <col min="11784" max="12032" width="9.125" style="1"/>
    <col min="12033" max="12033" width="12.375" style="1" customWidth="1"/>
    <col min="12034" max="12034" width="24.125" style="1" customWidth="1"/>
    <col min="12035" max="12035" width="10.375" style="1" customWidth="1"/>
    <col min="12036" max="12036" width="12" style="1" customWidth="1"/>
    <col min="12037" max="12038" width="15.375" style="1" customWidth="1"/>
    <col min="12039" max="12039" width="14.625" style="1" customWidth="1"/>
    <col min="12040" max="12288" width="9.125" style="1"/>
    <col min="12289" max="12289" width="12.375" style="1" customWidth="1"/>
    <col min="12290" max="12290" width="24.125" style="1" customWidth="1"/>
    <col min="12291" max="12291" width="10.375" style="1" customWidth="1"/>
    <col min="12292" max="12292" width="12" style="1" customWidth="1"/>
    <col min="12293" max="12294" width="15.375" style="1" customWidth="1"/>
    <col min="12295" max="12295" width="14.625" style="1" customWidth="1"/>
    <col min="12296" max="12544" width="9.125" style="1"/>
    <col min="12545" max="12545" width="12.375" style="1" customWidth="1"/>
    <col min="12546" max="12546" width="24.125" style="1" customWidth="1"/>
    <col min="12547" max="12547" width="10.375" style="1" customWidth="1"/>
    <col min="12548" max="12548" width="12" style="1" customWidth="1"/>
    <col min="12549" max="12550" width="15.375" style="1" customWidth="1"/>
    <col min="12551" max="12551" width="14.625" style="1" customWidth="1"/>
    <col min="12552" max="12800" width="9.125" style="1"/>
    <col min="12801" max="12801" width="12.375" style="1" customWidth="1"/>
    <col min="12802" max="12802" width="24.125" style="1" customWidth="1"/>
    <col min="12803" max="12803" width="10.375" style="1" customWidth="1"/>
    <col min="12804" max="12804" width="12" style="1" customWidth="1"/>
    <col min="12805" max="12806" width="15.375" style="1" customWidth="1"/>
    <col min="12807" max="12807" width="14.625" style="1" customWidth="1"/>
    <col min="12808" max="13056" width="9.125" style="1"/>
    <col min="13057" max="13057" width="12.375" style="1" customWidth="1"/>
    <col min="13058" max="13058" width="24.125" style="1" customWidth="1"/>
    <col min="13059" max="13059" width="10.375" style="1" customWidth="1"/>
    <col min="13060" max="13060" width="12" style="1" customWidth="1"/>
    <col min="13061" max="13062" width="15.375" style="1" customWidth="1"/>
    <col min="13063" max="13063" width="14.625" style="1" customWidth="1"/>
    <col min="13064" max="13312" width="9.125" style="1"/>
    <col min="13313" max="13313" width="12.375" style="1" customWidth="1"/>
    <col min="13314" max="13314" width="24.125" style="1" customWidth="1"/>
    <col min="13315" max="13315" width="10.375" style="1" customWidth="1"/>
    <col min="13316" max="13316" width="12" style="1" customWidth="1"/>
    <col min="13317" max="13318" width="15.375" style="1" customWidth="1"/>
    <col min="13319" max="13319" width="14.625" style="1" customWidth="1"/>
    <col min="13320" max="13568" width="9.125" style="1"/>
    <col min="13569" max="13569" width="12.375" style="1" customWidth="1"/>
    <col min="13570" max="13570" width="24.125" style="1" customWidth="1"/>
    <col min="13571" max="13571" width="10.375" style="1" customWidth="1"/>
    <col min="13572" max="13572" width="12" style="1" customWidth="1"/>
    <col min="13573" max="13574" width="15.375" style="1" customWidth="1"/>
    <col min="13575" max="13575" width="14.625" style="1" customWidth="1"/>
    <col min="13576" max="13824" width="9.125" style="1"/>
    <col min="13825" max="13825" width="12.375" style="1" customWidth="1"/>
    <col min="13826" max="13826" width="24.125" style="1" customWidth="1"/>
    <col min="13827" max="13827" width="10.375" style="1" customWidth="1"/>
    <col min="13828" max="13828" width="12" style="1" customWidth="1"/>
    <col min="13829" max="13830" width="15.375" style="1" customWidth="1"/>
    <col min="13831" max="13831" width="14.625" style="1" customWidth="1"/>
    <col min="13832" max="14080" width="9.125" style="1"/>
    <col min="14081" max="14081" width="12.375" style="1" customWidth="1"/>
    <col min="14082" max="14082" width="24.125" style="1" customWidth="1"/>
    <col min="14083" max="14083" width="10.375" style="1" customWidth="1"/>
    <col min="14084" max="14084" width="12" style="1" customWidth="1"/>
    <col min="14085" max="14086" width="15.375" style="1" customWidth="1"/>
    <col min="14087" max="14087" width="14.625" style="1" customWidth="1"/>
    <col min="14088" max="14336" width="9.125" style="1"/>
    <col min="14337" max="14337" width="12.375" style="1" customWidth="1"/>
    <col min="14338" max="14338" width="24.125" style="1" customWidth="1"/>
    <col min="14339" max="14339" width="10.375" style="1" customWidth="1"/>
    <col min="14340" max="14340" width="12" style="1" customWidth="1"/>
    <col min="14341" max="14342" width="15.375" style="1" customWidth="1"/>
    <col min="14343" max="14343" width="14.625" style="1" customWidth="1"/>
    <col min="14344" max="14592" width="9.125" style="1"/>
    <col min="14593" max="14593" width="12.375" style="1" customWidth="1"/>
    <col min="14594" max="14594" width="24.125" style="1" customWidth="1"/>
    <col min="14595" max="14595" width="10.375" style="1" customWidth="1"/>
    <col min="14596" max="14596" width="12" style="1" customWidth="1"/>
    <col min="14597" max="14598" width="15.375" style="1" customWidth="1"/>
    <col min="14599" max="14599" width="14.625" style="1" customWidth="1"/>
    <col min="14600" max="14848" width="9.125" style="1"/>
    <col min="14849" max="14849" width="12.375" style="1" customWidth="1"/>
    <col min="14850" max="14850" width="24.125" style="1" customWidth="1"/>
    <col min="14851" max="14851" width="10.375" style="1" customWidth="1"/>
    <col min="14852" max="14852" width="12" style="1" customWidth="1"/>
    <col min="14853" max="14854" width="15.375" style="1" customWidth="1"/>
    <col min="14855" max="14855" width="14.625" style="1" customWidth="1"/>
    <col min="14856" max="15104" width="9.125" style="1"/>
    <col min="15105" max="15105" width="12.375" style="1" customWidth="1"/>
    <col min="15106" max="15106" width="24.125" style="1" customWidth="1"/>
    <col min="15107" max="15107" width="10.375" style="1" customWidth="1"/>
    <col min="15108" max="15108" width="12" style="1" customWidth="1"/>
    <col min="15109" max="15110" width="15.375" style="1" customWidth="1"/>
    <col min="15111" max="15111" width="14.625" style="1" customWidth="1"/>
    <col min="15112" max="15360" width="9.125" style="1"/>
    <col min="15361" max="15361" width="12.375" style="1" customWidth="1"/>
    <col min="15362" max="15362" width="24.125" style="1" customWidth="1"/>
    <col min="15363" max="15363" width="10.375" style="1" customWidth="1"/>
    <col min="15364" max="15364" width="12" style="1" customWidth="1"/>
    <col min="15365" max="15366" width="15.375" style="1" customWidth="1"/>
    <col min="15367" max="15367" width="14.625" style="1" customWidth="1"/>
    <col min="15368" max="15616" width="9.125" style="1"/>
    <col min="15617" max="15617" width="12.375" style="1" customWidth="1"/>
    <col min="15618" max="15618" width="24.125" style="1" customWidth="1"/>
    <col min="15619" max="15619" width="10.375" style="1" customWidth="1"/>
    <col min="15620" max="15620" width="12" style="1" customWidth="1"/>
    <col min="15621" max="15622" width="15.375" style="1" customWidth="1"/>
    <col min="15623" max="15623" width="14.625" style="1" customWidth="1"/>
    <col min="15624" max="15872" width="9.125" style="1"/>
    <col min="15873" max="15873" width="12.375" style="1" customWidth="1"/>
    <col min="15874" max="15874" width="24.125" style="1" customWidth="1"/>
    <col min="15875" max="15875" width="10.375" style="1" customWidth="1"/>
    <col min="15876" max="15876" width="12" style="1" customWidth="1"/>
    <col min="15877" max="15878" width="15.375" style="1" customWidth="1"/>
    <col min="15879" max="15879" width="14.625" style="1" customWidth="1"/>
    <col min="15880" max="16128" width="9.125" style="1"/>
    <col min="16129" max="16129" width="12.375" style="1" customWidth="1"/>
    <col min="16130" max="16130" width="24.125" style="1" customWidth="1"/>
    <col min="16131" max="16131" width="10.375" style="1" customWidth="1"/>
    <col min="16132" max="16132" width="12" style="1" customWidth="1"/>
    <col min="16133" max="16134" width="15.375" style="1" customWidth="1"/>
    <col min="16135" max="16135" width="14.625" style="1" customWidth="1"/>
    <col min="16136" max="16384" width="9.125" style="1"/>
  </cols>
  <sheetData>
    <row r="1" spans="1:6">
      <c r="A1" s="2" t="s">
        <v>253</v>
      </c>
    </row>
    <row r="2" spans="1:6" ht="24">
      <c r="A2" s="221" t="s">
        <v>254</v>
      </c>
      <c r="B2" s="221"/>
      <c r="C2" s="221"/>
      <c r="D2" s="221"/>
      <c r="E2" s="221"/>
    </row>
    <row r="3" spans="1:6">
      <c r="A3" s="3"/>
      <c r="B3" s="3"/>
      <c r="C3" s="3"/>
      <c r="F3" s="4" t="s">
        <v>229</v>
      </c>
    </row>
    <row r="4" spans="1:6" ht="18.75">
      <c r="A4" s="230" t="s">
        <v>255</v>
      </c>
      <c r="B4" s="233" t="s">
        <v>256</v>
      </c>
      <c r="C4" s="222" t="s">
        <v>257</v>
      </c>
      <c r="D4" s="222"/>
      <c r="E4" s="222"/>
      <c r="F4" s="222"/>
    </row>
    <row r="5" spans="1:6" ht="18.75">
      <c r="A5" s="231"/>
      <c r="B5" s="231"/>
      <c r="C5" s="222" t="s">
        <v>258</v>
      </c>
      <c r="D5" s="223" t="s">
        <v>259</v>
      </c>
      <c r="E5" s="224"/>
      <c r="F5" s="225"/>
    </row>
    <row r="6" spans="1:6" ht="37.5">
      <c r="A6" s="232"/>
      <c r="B6" s="232"/>
      <c r="C6" s="222"/>
      <c r="D6" s="5" t="s">
        <v>260</v>
      </c>
      <c r="E6" s="5" t="s">
        <v>261</v>
      </c>
      <c r="F6" s="6" t="s">
        <v>262</v>
      </c>
    </row>
    <row r="7" spans="1:6" ht="18.75">
      <c r="A7" s="7" t="s">
        <v>263</v>
      </c>
      <c r="B7" s="7">
        <v>107800</v>
      </c>
      <c r="C7" s="7">
        <v>77593</v>
      </c>
      <c r="D7" s="7">
        <v>26750</v>
      </c>
      <c r="E7" s="7">
        <v>16150</v>
      </c>
      <c r="F7" s="7">
        <v>34693</v>
      </c>
    </row>
    <row r="8" spans="1:6" ht="18.75">
      <c r="A8" s="8"/>
      <c r="B8" s="8"/>
      <c r="C8" s="8"/>
      <c r="D8" s="8"/>
      <c r="E8" s="8"/>
      <c r="F8" s="8"/>
    </row>
    <row r="9" spans="1:6" ht="18.75">
      <c r="A9" s="8"/>
      <c r="B9" s="8"/>
      <c r="C9" s="8"/>
      <c r="D9" s="8"/>
      <c r="E9" s="8"/>
      <c r="F9" s="8"/>
    </row>
    <row r="10" spans="1:6" ht="18.75">
      <c r="A10" s="8"/>
      <c r="B10" s="8"/>
      <c r="C10" s="8"/>
      <c r="D10" s="8"/>
      <c r="E10" s="8"/>
      <c r="F10" s="8"/>
    </row>
    <row r="11" spans="1:6" ht="18.75">
      <c r="A11" s="8"/>
      <c r="B11" s="8"/>
      <c r="C11" s="8"/>
      <c r="D11" s="8"/>
      <c r="E11" s="8"/>
      <c r="F11" s="8"/>
    </row>
    <row r="14" spans="1:6" ht="18.75">
      <c r="A14" s="230" t="s">
        <v>255</v>
      </c>
      <c r="B14" s="233" t="s">
        <v>264</v>
      </c>
      <c r="C14" s="226" t="s">
        <v>257</v>
      </c>
      <c r="D14" s="227"/>
      <c r="E14" s="227"/>
      <c r="F14" s="228"/>
    </row>
    <row r="15" spans="1:6" ht="18.75">
      <c r="A15" s="231"/>
      <c r="B15" s="234"/>
      <c r="C15" s="230" t="s">
        <v>258</v>
      </c>
      <c r="D15" s="229" t="s">
        <v>265</v>
      </c>
      <c r="E15" s="224"/>
      <c r="F15" s="225"/>
    </row>
    <row r="16" spans="1:6" ht="37.5">
      <c r="A16" s="232"/>
      <c r="B16" s="235"/>
      <c r="C16" s="232"/>
      <c r="D16" s="6" t="s">
        <v>266</v>
      </c>
      <c r="E16" s="6" t="s">
        <v>267</v>
      </c>
      <c r="F16" s="6" t="s">
        <v>268</v>
      </c>
    </row>
    <row r="17" spans="1:6">
      <c r="A17" s="9" t="s">
        <v>263</v>
      </c>
      <c r="B17" s="10">
        <v>21000</v>
      </c>
      <c r="C17" s="11">
        <v>21000</v>
      </c>
      <c r="D17" s="11"/>
      <c r="E17" s="11">
        <v>21000</v>
      </c>
      <c r="F17" s="11"/>
    </row>
  </sheetData>
  <mergeCells count="11">
    <mergeCell ref="A2:E2"/>
    <mergeCell ref="C4:F4"/>
    <mergeCell ref="D5:F5"/>
    <mergeCell ref="C14:F14"/>
    <mergeCell ref="D15:F15"/>
    <mergeCell ref="A4:A6"/>
    <mergeCell ref="A14:A16"/>
    <mergeCell ref="B4:B6"/>
    <mergeCell ref="B14:B16"/>
    <mergeCell ref="C5:C6"/>
    <mergeCell ref="C15:C16"/>
  </mergeCells>
  <phoneticPr fontId="50" type="noConversion"/>
  <printOptions horizontalCentered="1"/>
  <pageMargins left="0.70866141732283505" right="0.39370078740157499" top="0.74803149606299202" bottom="0.74803149606299202" header="0.31496062992126" footer="0.31496062992126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F32"/>
  <sheetViews>
    <sheetView view="pageBreakPreview" zoomScaleNormal="100" workbookViewId="0"/>
  </sheetViews>
  <sheetFormatPr defaultColWidth="9.125" defaultRowHeight="12.75"/>
  <cols>
    <col min="1" max="1" width="30.125" style="14" customWidth="1"/>
    <col min="2" max="2" width="11.625" style="14" customWidth="1"/>
    <col min="3" max="3" width="16.125" style="14" customWidth="1"/>
    <col min="4" max="4" width="10.125" style="14" customWidth="1"/>
    <col min="5" max="16384" width="9.125" style="14"/>
  </cols>
  <sheetData>
    <row r="1" spans="1:6" ht="23.25" customHeight="1">
      <c r="A1" s="15"/>
    </row>
    <row r="2" spans="1:6" ht="28.5" customHeight="1">
      <c r="A2" s="236" t="s">
        <v>269</v>
      </c>
      <c r="B2" s="236"/>
      <c r="C2" s="236"/>
      <c r="D2" s="236"/>
      <c r="E2" s="236"/>
      <c r="F2" s="236"/>
    </row>
    <row r="3" spans="1:6" ht="12.75" customHeight="1">
      <c r="A3" s="237" t="s">
        <v>270</v>
      </c>
      <c r="B3" s="239" t="s">
        <v>271</v>
      </c>
      <c r="C3" s="241" t="s">
        <v>272</v>
      </c>
      <c r="D3" s="241" t="s">
        <v>273</v>
      </c>
      <c r="E3" s="243" t="s">
        <v>274</v>
      </c>
      <c r="F3" s="245" t="s">
        <v>275</v>
      </c>
    </row>
    <row r="4" spans="1:6" ht="12.75" customHeight="1">
      <c r="A4" s="238"/>
      <c r="B4" s="240"/>
      <c r="C4" s="242"/>
      <c r="D4" s="242"/>
      <c r="E4" s="244"/>
      <c r="F4" s="246"/>
    </row>
    <row r="5" spans="1:6" ht="22.5" customHeight="1">
      <c r="A5" s="48" t="s">
        <v>276</v>
      </c>
      <c r="B5" s="49">
        <f>B6+B20</f>
        <v>223320</v>
      </c>
      <c r="C5" s="50">
        <f>C6+C20</f>
        <v>146437</v>
      </c>
      <c r="D5" s="50">
        <f>D6+D20</f>
        <v>131382</v>
      </c>
      <c r="E5" s="51">
        <f>C5/B5*100</f>
        <v>65.572720759448302</v>
      </c>
      <c r="F5" s="51">
        <f>C5/D5*100-100</f>
        <v>11.4589517589929</v>
      </c>
    </row>
    <row r="6" spans="1:6" ht="22.5" customHeight="1">
      <c r="A6" s="52" t="s">
        <v>277</v>
      </c>
      <c r="B6" s="49">
        <f>SUM(B7:B18)</f>
        <v>122230</v>
      </c>
      <c r="C6" s="50">
        <f>SUM(C7:C18)</f>
        <v>74944</v>
      </c>
      <c r="D6" s="50">
        <f>SUM(D7:D18)</f>
        <v>69333</v>
      </c>
      <c r="E6" s="51">
        <f t="shared" ref="E6:E30" si="0">C6/B6*100</f>
        <v>61.313916387139002</v>
      </c>
      <c r="F6" s="51">
        <f t="shared" ref="F6:F30" si="1">C6/D6*100-100</f>
        <v>8.0928273693623396</v>
      </c>
    </row>
    <row r="7" spans="1:6" ht="22.5" customHeight="1">
      <c r="A7" s="53" t="s">
        <v>278</v>
      </c>
      <c r="B7" s="54">
        <v>38350</v>
      </c>
      <c r="C7" s="24">
        <v>13464</v>
      </c>
      <c r="D7" s="24">
        <v>20309</v>
      </c>
      <c r="E7" s="51">
        <f t="shared" si="0"/>
        <v>35.108213820078198</v>
      </c>
      <c r="F7" s="51">
        <f t="shared" si="1"/>
        <v>-33.7042690432813</v>
      </c>
    </row>
    <row r="8" spans="1:6" ht="22.5" customHeight="1">
      <c r="A8" s="55" t="s">
        <v>279</v>
      </c>
      <c r="B8" s="54">
        <v>10750</v>
      </c>
      <c r="C8" s="24">
        <v>6444</v>
      </c>
      <c r="D8" s="24">
        <v>4712</v>
      </c>
      <c r="E8" s="51">
        <f t="shared" si="0"/>
        <v>59.944186046511597</v>
      </c>
      <c r="F8" s="51">
        <f t="shared" si="1"/>
        <v>36.757215619694399</v>
      </c>
    </row>
    <row r="9" spans="1:6" ht="22.5" customHeight="1">
      <c r="A9" s="55" t="s">
        <v>280</v>
      </c>
      <c r="C9" s="24"/>
      <c r="D9" s="24"/>
      <c r="E9" s="51"/>
      <c r="F9" s="51"/>
    </row>
    <row r="10" spans="1:6" ht="22.5" customHeight="1">
      <c r="A10" s="55" t="s">
        <v>281</v>
      </c>
      <c r="B10" s="54">
        <v>5940</v>
      </c>
      <c r="C10" s="24">
        <v>3149</v>
      </c>
      <c r="D10" s="24">
        <v>3226</v>
      </c>
      <c r="E10" s="51">
        <f t="shared" si="0"/>
        <v>53.013468013468</v>
      </c>
      <c r="F10" s="51">
        <f t="shared" si="1"/>
        <v>-2.3868567885926799</v>
      </c>
    </row>
    <row r="11" spans="1:6" ht="22.5" customHeight="1">
      <c r="A11" s="55" t="s">
        <v>282</v>
      </c>
      <c r="C11" s="24"/>
      <c r="D11" s="24"/>
      <c r="E11" s="51"/>
      <c r="F11" s="51"/>
    </row>
    <row r="12" spans="1:6" ht="22.5" customHeight="1">
      <c r="A12" s="55" t="s">
        <v>283</v>
      </c>
      <c r="B12" s="54">
        <v>4800</v>
      </c>
      <c r="C12" s="24">
        <v>2257</v>
      </c>
      <c r="D12" s="24">
        <v>2655</v>
      </c>
      <c r="E12" s="51">
        <f t="shared" si="0"/>
        <v>47.0208333333333</v>
      </c>
      <c r="F12" s="51">
        <f t="shared" si="1"/>
        <v>-14.9905838041431</v>
      </c>
    </row>
    <row r="13" spans="1:6" ht="22.5" customHeight="1">
      <c r="A13" s="55" t="s">
        <v>284</v>
      </c>
      <c r="B13" s="54">
        <v>13100</v>
      </c>
      <c r="C13" s="24">
        <v>11928</v>
      </c>
      <c r="D13" s="24">
        <v>5005</v>
      </c>
      <c r="E13" s="51">
        <f t="shared" si="0"/>
        <v>91.053435114503799</v>
      </c>
      <c r="F13" s="51">
        <f t="shared" si="1"/>
        <v>138.32167832167801</v>
      </c>
    </row>
    <row r="14" spans="1:6" ht="22.5" customHeight="1">
      <c r="A14" s="55" t="s">
        <v>285</v>
      </c>
      <c r="B14" s="54">
        <v>4100</v>
      </c>
      <c r="C14" s="24">
        <v>2450</v>
      </c>
      <c r="D14" s="24">
        <v>1858</v>
      </c>
      <c r="E14" s="51">
        <f t="shared" si="0"/>
        <v>59.756097560975597</v>
      </c>
      <c r="F14" s="51">
        <f t="shared" si="1"/>
        <v>31.8622174381055</v>
      </c>
    </row>
    <row r="15" spans="1:6" ht="22.5" customHeight="1">
      <c r="A15" s="55" t="s">
        <v>286</v>
      </c>
      <c r="B15" s="54">
        <v>5460</v>
      </c>
      <c r="C15" s="24">
        <v>12306</v>
      </c>
      <c r="D15" s="24">
        <v>1903</v>
      </c>
      <c r="E15" s="51">
        <f t="shared" si="0"/>
        <v>225.38461538461499</v>
      </c>
      <c r="F15" s="51">
        <f t="shared" si="1"/>
        <v>546.66316342616904</v>
      </c>
    </row>
    <row r="16" spans="1:6" ht="22.5" customHeight="1">
      <c r="A16" s="55" t="s">
        <v>287</v>
      </c>
      <c r="B16" s="54">
        <v>18710</v>
      </c>
      <c r="C16" s="24">
        <v>3261</v>
      </c>
      <c r="D16" s="24">
        <v>12824</v>
      </c>
      <c r="E16" s="51">
        <f t="shared" si="0"/>
        <v>17.429182255478398</v>
      </c>
      <c r="F16" s="51">
        <f t="shared" si="1"/>
        <v>-74.571116656269496</v>
      </c>
    </row>
    <row r="17" spans="1:6" ht="22.5" customHeight="1">
      <c r="A17" s="55" t="s">
        <v>288</v>
      </c>
      <c r="B17" s="54">
        <v>1920</v>
      </c>
      <c r="C17" s="24">
        <v>932</v>
      </c>
      <c r="D17" s="24">
        <v>1326</v>
      </c>
      <c r="E17" s="51">
        <f t="shared" si="0"/>
        <v>48.5416666666667</v>
      </c>
      <c r="F17" s="51">
        <f t="shared" si="1"/>
        <v>-29.713423831070902</v>
      </c>
    </row>
    <row r="18" spans="1:6" ht="22.5" customHeight="1">
      <c r="A18" s="55" t="s">
        <v>289</v>
      </c>
      <c r="B18" s="54">
        <v>19100</v>
      </c>
      <c r="C18" s="24">
        <v>18753</v>
      </c>
      <c r="D18" s="24">
        <v>15515</v>
      </c>
      <c r="E18" s="51">
        <f t="shared" si="0"/>
        <v>98.183246073298406</v>
      </c>
      <c r="F18" s="51">
        <f t="shared" si="1"/>
        <v>20.870125684821101</v>
      </c>
    </row>
    <row r="19" spans="1:6" ht="22.5" customHeight="1">
      <c r="A19" s="56" t="s">
        <v>290</v>
      </c>
      <c r="B19" s="54"/>
      <c r="C19" s="24"/>
      <c r="D19" s="24"/>
      <c r="E19" s="51"/>
      <c r="F19" s="51"/>
    </row>
    <row r="20" spans="1:6" ht="22.5" customHeight="1">
      <c r="A20" s="52" t="s">
        <v>291</v>
      </c>
      <c r="B20" s="57">
        <f>SUM(B21:B23,B27,B25,B29,B28)</f>
        <v>101090</v>
      </c>
      <c r="C20" s="50">
        <f>SUM(C21:C23,C25,C27,C24,C29,C28)</f>
        <v>71493</v>
      </c>
      <c r="D20" s="50">
        <f>SUM(D21:D23,D25,D27,D24,D29,D28)</f>
        <v>62049</v>
      </c>
      <c r="E20" s="51">
        <f t="shared" si="0"/>
        <v>70.722128796122306</v>
      </c>
      <c r="F20" s="51">
        <f t="shared" si="1"/>
        <v>15.220229173717501</v>
      </c>
    </row>
    <row r="21" spans="1:6" ht="22.5" customHeight="1">
      <c r="A21" s="53" t="s">
        <v>292</v>
      </c>
      <c r="B21" s="54">
        <v>3510</v>
      </c>
      <c r="C21" s="24">
        <v>1488</v>
      </c>
      <c r="D21" s="24">
        <v>1084</v>
      </c>
      <c r="E21" s="51">
        <f t="shared" si="0"/>
        <v>42.393162393162399</v>
      </c>
      <c r="F21" s="51">
        <f t="shared" si="1"/>
        <v>37.269372693727</v>
      </c>
    </row>
    <row r="22" spans="1:6" ht="22.5" customHeight="1">
      <c r="A22" s="53" t="s">
        <v>293</v>
      </c>
      <c r="B22" s="54">
        <v>790</v>
      </c>
      <c r="C22" s="24">
        <v>252</v>
      </c>
      <c r="D22" s="24">
        <v>153</v>
      </c>
      <c r="E22" s="51">
        <f t="shared" si="0"/>
        <v>31.8987341772152</v>
      </c>
      <c r="F22" s="51">
        <f t="shared" si="1"/>
        <v>64.705882352941202</v>
      </c>
    </row>
    <row r="23" spans="1:6" ht="22.5" customHeight="1">
      <c r="A23" s="53" t="s">
        <v>294</v>
      </c>
      <c r="B23" s="45"/>
      <c r="C23" s="24">
        <v>32</v>
      </c>
      <c r="D23" s="24">
        <v>3</v>
      </c>
      <c r="E23" s="51"/>
      <c r="F23" s="51">
        <f t="shared" si="1"/>
        <v>966.66666666666697</v>
      </c>
    </row>
    <row r="24" spans="1:6" ht="22.5" customHeight="1">
      <c r="A24" s="58" t="s">
        <v>295</v>
      </c>
      <c r="B24" s="45"/>
      <c r="C24" s="59">
        <v>6350</v>
      </c>
      <c r="D24" s="59"/>
      <c r="E24" s="51"/>
      <c r="F24" s="51"/>
    </row>
    <row r="25" spans="1:6" ht="22.5" customHeight="1">
      <c r="A25" s="60" t="s">
        <v>296</v>
      </c>
      <c r="B25" s="54">
        <v>94940</v>
      </c>
      <c r="C25" s="24">
        <v>61959</v>
      </c>
      <c r="D25" s="24">
        <v>60164</v>
      </c>
      <c r="E25" s="51">
        <f t="shared" si="0"/>
        <v>65.261217611122802</v>
      </c>
      <c r="F25" s="51">
        <f t="shared" si="1"/>
        <v>2.9835117345921298</v>
      </c>
    </row>
    <row r="26" spans="1:6" ht="22.5" customHeight="1">
      <c r="A26" s="53" t="s">
        <v>297</v>
      </c>
      <c r="C26" s="59"/>
      <c r="D26" s="59"/>
      <c r="E26" s="51"/>
      <c r="F26" s="51"/>
    </row>
    <row r="27" spans="1:6" ht="22.5" customHeight="1">
      <c r="A27" s="53" t="s">
        <v>298</v>
      </c>
      <c r="B27" s="59"/>
      <c r="C27" s="59"/>
      <c r="D27" s="59"/>
      <c r="E27" s="51"/>
      <c r="F27" s="51"/>
    </row>
    <row r="28" spans="1:6" ht="22.5" customHeight="1">
      <c r="A28" s="61" t="s">
        <v>299</v>
      </c>
      <c r="B28" s="54">
        <v>1850</v>
      </c>
      <c r="C28" s="59">
        <v>1385</v>
      </c>
      <c r="D28" s="14">
        <v>645</v>
      </c>
      <c r="E28" s="51">
        <f t="shared" si="0"/>
        <v>74.864864864864899</v>
      </c>
      <c r="F28" s="51">
        <f t="shared" si="1"/>
        <v>114.728682170543</v>
      </c>
    </row>
    <row r="29" spans="1:6" ht="22.5" customHeight="1">
      <c r="A29" s="61" t="s">
        <v>300</v>
      </c>
      <c r="B29" s="59"/>
      <c r="C29" s="24">
        <v>27</v>
      </c>
      <c r="D29" s="24"/>
      <c r="E29" s="51"/>
      <c r="F29" s="51"/>
    </row>
    <row r="30" spans="1:6" ht="22.5" customHeight="1">
      <c r="A30" s="48" t="s">
        <v>301</v>
      </c>
      <c r="B30" s="50">
        <v>223320</v>
      </c>
      <c r="C30" s="50">
        <v>146437</v>
      </c>
      <c r="D30" s="50">
        <v>131382</v>
      </c>
      <c r="E30" s="51">
        <f t="shared" si="0"/>
        <v>65.572720759448302</v>
      </c>
      <c r="F30" s="51">
        <f t="shared" si="1"/>
        <v>11.4589517589929</v>
      </c>
    </row>
    <row r="31" spans="1:6" ht="25.5" customHeight="1"/>
    <row r="32" spans="1:6" ht="25.5" customHeight="1"/>
  </sheetData>
  <mergeCells count="7">
    <mergeCell ref="A2:F2"/>
    <mergeCell ref="A3:A4"/>
    <mergeCell ref="B3:B4"/>
    <mergeCell ref="C3:C4"/>
    <mergeCell ref="D3:D4"/>
    <mergeCell ref="E3:E4"/>
    <mergeCell ref="F3:F4"/>
  </mergeCells>
  <phoneticPr fontId="50" type="noConversion"/>
  <printOptions horizontalCentered="1"/>
  <pageMargins left="0.74803149606299202" right="0.74803149606299202" top="0.78740157480314998" bottom="0.78740157480314998" header="0.511811023622047" footer="0.511811023622047"/>
  <pageSetup paperSize="9" firstPageNumber="429496319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I27"/>
  <sheetViews>
    <sheetView showZeros="0" view="pageBreakPreview" topLeftCell="A19" zoomScale="90" zoomScaleNormal="100" workbookViewId="0">
      <selection activeCell="A15" sqref="A15"/>
    </sheetView>
  </sheetViews>
  <sheetFormatPr defaultColWidth="9.125" defaultRowHeight="12.75" customHeight="1"/>
  <cols>
    <col min="1" max="1" width="24.125" style="14" customWidth="1"/>
    <col min="2" max="2" width="11.625" style="14" customWidth="1"/>
    <col min="3" max="4" width="10.125" style="14" customWidth="1"/>
    <col min="5" max="6" width="10.375" style="14" customWidth="1"/>
    <col min="7" max="7" width="9.625" style="14" customWidth="1"/>
    <col min="8" max="8" width="11.125" style="14" customWidth="1"/>
    <col min="9" max="9" width="10.625" style="14" hidden="1" customWidth="1"/>
    <col min="10" max="16384" width="9.125" style="14"/>
  </cols>
  <sheetData>
    <row r="1" spans="1:9" ht="23.25" customHeight="1">
      <c r="A1" s="15"/>
    </row>
    <row r="2" spans="1:9" ht="32.1" customHeight="1">
      <c r="A2" s="247" t="s">
        <v>302</v>
      </c>
      <c r="B2" s="247"/>
      <c r="C2" s="247"/>
      <c r="D2" s="247"/>
      <c r="E2" s="247"/>
      <c r="F2" s="247"/>
      <c r="G2" s="247"/>
      <c r="H2" s="247"/>
    </row>
    <row r="3" spans="1:9" ht="20.25" customHeight="1">
      <c r="A3" s="35"/>
      <c r="B3" s="35"/>
      <c r="C3" s="35"/>
      <c r="D3" s="35"/>
      <c r="E3" s="35"/>
      <c r="F3" s="35"/>
      <c r="G3" s="248" t="s">
        <v>303</v>
      </c>
      <c r="H3" s="248"/>
    </row>
    <row r="4" spans="1:9" ht="32.25" customHeight="1">
      <c r="A4" s="252" t="s">
        <v>304</v>
      </c>
      <c r="B4" s="249" t="s">
        <v>305</v>
      </c>
      <c r="C4" s="250"/>
      <c r="D4" s="251"/>
      <c r="E4" s="254" t="s">
        <v>306</v>
      </c>
      <c r="F4" s="254" t="s">
        <v>307</v>
      </c>
      <c r="G4" s="256" t="s">
        <v>308</v>
      </c>
      <c r="H4" s="256" t="s">
        <v>275</v>
      </c>
    </row>
    <row r="5" spans="1:9" s="12" customFormat="1" ht="32.25" customHeight="1">
      <c r="A5" s="253"/>
      <c r="B5" s="37" t="s">
        <v>309</v>
      </c>
      <c r="C5" s="36" t="s">
        <v>310</v>
      </c>
      <c r="D5" s="36" t="s">
        <v>311</v>
      </c>
      <c r="E5" s="255"/>
      <c r="F5" s="255"/>
      <c r="G5" s="256"/>
      <c r="H5" s="256"/>
    </row>
    <row r="6" spans="1:9" s="13" customFormat="1" ht="24.75" customHeight="1">
      <c r="A6" s="38" t="s">
        <v>312</v>
      </c>
      <c r="B6" s="39">
        <f>C6+D6</f>
        <v>276257.95</v>
      </c>
      <c r="C6" s="40">
        <f>SUM(C7:C27)</f>
        <v>228658</v>
      </c>
      <c r="D6" s="40">
        <f>SUM(D7:D27)</f>
        <v>47599.95</v>
      </c>
      <c r="E6" s="41">
        <v>174280</v>
      </c>
      <c r="F6" s="39">
        <v>173364</v>
      </c>
      <c r="G6" s="42">
        <f>E6/B6*100</f>
        <v>63.085967299764597</v>
      </c>
      <c r="H6" s="22">
        <f>E6/F6*100-100</f>
        <v>0.52836805795897102</v>
      </c>
      <c r="I6" s="47">
        <v>120064</v>
      </c>
    </row>
    <row r="7" spans="1:9" s="13" customFormat="1" ht="24.75" customHeight="1">
      <c r="A7" s="43" t="s">
        <v>313</v>
      </c>
      <c r="B7" s="39">
        <f>C7+D7</f>
        <v>34203.919999999998</v>
      </c>
      <c r="C7" s="44">
        <v>34196</v>
      </c>
      <c r="D7" s="41">
        <v>7.92</v>
      </c>
      <c r="E7" s="24">
        <v>39854</v>
      </c>
      <c r="F7" s="24">
        <v>28581</v>
      </c>
      <c r="G7" s="42">
        <f>E7/B7*100</f>
        <v>116.518808370503</v>
      </c>
      <c r="H7" s="22">
        <f>E7/F7*100-100</f>
        <v>39.4422868339107</v>
      </c>
      <c r="I7" s="47">
        <v>37061</v>
      </c>
    </row>
    <row r="8" spans="1:9" ht="24.75" customHeight="1">
      <c r="A8" s="43" t="s">
        <v>314</v>
      </c>
      <c r="B8" s="39">
        <f t="shared" ref="B8:B27" si="0">C8+D8</f>
        <v>0</v>
      </c>
      <c r="C8" s="45"/>
      <c r="D8" s="41"/>
      <c r="E8" s="24"/>
      <c r="F8" s="24"/>
      <c r="G8" s="42"/>
      <c r="H8" s="22"/>
      <c r="I8" s="47"/>
    </row>
    <row r="9" spans="1:9" ht="24.75" customHeight="1">
      <c r="A9" s="43" t="s">
        <v>315</v>
      </c>
      <c r="B9" s="39">
        <f t="shared" si="0"/>
        <v>0</v>
      </c>
      <c r="C9" s="45"/>
      <c r="D9" s="41"/>
      <c r="E9" s="24"/>
      <c r="F9" s="24"/>
      <c r="G9" s="42"/>
      <c r="H9" s="22"/>
      <c r="I9" s="47"/>
    </row>
    <row r="10" spans="1:9" ht="24.75" customHeight="1">
      <c r="A10" s="43" t="s">
        <v>316</v>
      </c>
      <c r="B10" s="39">
        <f t="shared" si="0"/>
        <v>505</v>
      </c>
      <c r="C10" s="44">
        <v>498</v>
      </c>
      <c r="D10" s="41">
        <f>58-51</f>
        <v>7</v>
      </c>
      <c r="E10" s="24">
        <v>209</v>
      </c>
      <c r="F10" s="24">
        <v>278</v>
      </c>
      <c r="G10" s="42">
        <f>E10/B10*100</f>
        <v>41.386138613861398</v>
      </c>
      <c r="H10" s="22">
        <f t="shared" ref="H10:H26" si="1">E10/F10*100-100</f>
        <v>-24.820143884892101</v>
      </c>
      <c r="I10" s="47">
        <v>3323</v>
      </c>
    </row>
    <row r="11" spans="1:9" ht="24.75" customHeight="1">
      <c r="A11" s="43" t="s">
        <v>317</v>
      </c>
      <c r="B11" s="39">
        <f t="shared" si="0"/>
        <v>34303.93</v>
      </c>
      <c r="C11" s="44">
        <v>34278</v>
      </c>
      <c r="D11" s="41">
        <f>3576.73-3550.8</f>
        <v>25.929999999999801</v>
      </c>
      <c r="E11" s="24">
        <v>15695</v>
      </c>
      <c r="F11" s="24">
        <v>18100</v>
      </c>
      <c r="G11" s="42">
        <f t="shared" ref="G11:G27" si="2">E11/B11*100</f>
        <v>45.752775265108099</v>
      </c>
      <c r="H11" s="22">
        <f t="shared" si="1"/>
        <v>-13.287292817679599</v>
      </c>
      <c r="I11" s="47">
        <v>15334</v>
      </c>
    </row>
    <row r="12" spans="1:9" ht="24.75" customHeight="1">
      <c r="A12" s="43" t="s">
        <v>318</v>
      </c>
      <c r="B12" s="39">
        <f t="shared" si="0"/>
        <v>3469</v>
      </c>
      <c r="C12" s="44">
        <v>3139</v>
      </c>
      <c r="D12" s="41">
        <v>330</v>
      </c>
      <c r="E12" s="24">
        <v>138</v>
      </c>
      <c r="F12" s="24">
        <v>3311</v>
      </c>
      <c r="G12" s="42">
        <f t="shared" si="2"/>
        <v>3.9780916690688999</v>
      </c>
      <c r="H12" s="22">
        <f t="shared" si="1"/>
        <v>-95.832074901842304</v>
      </c>
      <c r="I12" s="47">
        <v>1034</v>
      </c>
    </row>
    <row r="13" spans="1:9" ht="24.75" customHeight="1">
      <c r="A13" s="43" t="s">
        <v>319</v>
      </c>
      <c r="B13" s="39">
        <f t="shared" si="0"/>
        <v>1020.21</v>
      </c>
      <c r="C13" s="44">
        <v>950</v>
      </c>
      <c r="D13" s="41">
        <f>99.41-29.2</f>
        <v>70.209999999999994</v>
      </c>
      <c r="E13" s="24">
        <v>381</v>
      </c>
      <c r="F13" s="24">
        <v>390</v>
      </c>
      <c r="G13" s="42">
        <f t="shared" si="2"/>
        <v>37.345252448025398</v>
      </c>
      <c r="H13" s="22">
        <f t="shared" si="1"/>
        <v>-2.3076923076923102</v>
      </c>
      <c r="I13" s="47">
        <v>349</v>
      </c>
    </row>
    <row r="14" spans="1:9" ht="24.75" customHeight="1">
      <c r="A14" s="43" t="s">
        <v>320</v>
      </c>
      <c r="B14" s="39">
        <f t="shared" si="0"/>
        <v>34712.67</v>
      </c>
      <c r="C14" s="44">
        <v>33248</v>
      </c>
      <c r="D14" s="41">
        <f>6272.95-4808.28</f>
        <v>1464.67</v>
      </c>
      <c r="E14" s="24">
        <v>19232</v>
      </c>
      <c r="F14" s="24">
        <v>15541</v>
      </c>
      <c r="G14" s="42">
        <f t="shared" si="2"/>
        <v>55.403401697420598</v>
      </c>
      <c r="H14" s="22">
        <f t="shared" si="1"/>
        <v>23.750080432404602</v>
      </c>
      <c r="I14" s="47">
        <v>11317</v>
      </c>
    </row>
    <row r="15" spans="1:9" ht="24.75" customHeight="1">
      <c r="A15" s="46" t="s">
        <v>321</v>
      </c>
      <c r="B15" s="39">
        <f t="shared" si="0"/>
        <v>20249.189999999999</v>
      </c>
      <c r="C15" s="44">
        <v>16233</v>
      </c>
      <c r="D15" s="41">
        <v>4016.19</v>
      </c>
      <c r="E15" s="24">
        <v>8999</v>
      </c>
      <c r="F15" s="24">
        <v>7309</v>
      </c>
      <c r="G15" s="42">
        <f t="shared" si="2"/>
        <v>44.441283824192503</v>
      </c>
      <c r="H15" s="22">
        <f t="shared" si="1"/>
        <v>23.122178136544001</v>
      </c>
      <c r="I15" s="47">
        <v>11651</v>
      </c>
    </row>
    <row r="16" spans="1:9" ht="24.75" customHeight="1">
      <c r="A16" s="43" t="s">
        <v>322</v>
      </c>
      <c r="B16" s="39">
        <f t="shared" si="0"/>
        <v>6529</v>
      </c>
      <c r="C16" s="44">
        <v>6029</v>
      </c>
      <c r="D16" s="41">
        <v>500</v>
      </c>
      <c r="E16" s="24">
        <v>1744</v>
      </c>
      <c r="F16" s="24">
        <v>2201</v>
      </c>
      <c r="G16" s="42">
        <f t="shared" si="2"/>
        <v>26.711594424873599</v>
      </c>
      <c r="H16" s="22">
        <f t="shared" si="1"/>
        <v>-20.7632894139028</v>
      </c>
      <c r="I16" s="47">
        <v>260</v>
      </c>
    </row>
    <row r="17" spans="1:9" ht="24.75" customHeight="1">
      <c r="A17" s="43" t="s">
        <v>323</v>
      </c>
      <c r="B17" s="39">
        <f t="shared" si="0"/>
        <v>67675.44</v>
      </c>
      <c r="C17" s="44">
        <v>67295</v>
      </c>
      <c r="D17" s="41">
        <v>380.44</v>
      </c>
      <c r="E17" s="24">
        <v>78854</v>
      </c>
      <c r="F17" s="24">
        <v>87164</v>
      </c>
      <c r="G17" s="42">
        <f t="shared" si="2"/>
        <v>116.51789777798299</v>
      </c>
      <c r="H17" s="22">
        <f t="shared" si="1"/>
        <v>-9.5337524666146596</v>
      </c>
      <c r="I17" s="47">
        <v>30635</v>
      </c>
    </row>
    <row r="18" spans="1:9" ht="24.75" customHeight="1">
      <c r="A18" s="43" t="s">
        <v>324</v>
      </c>
      <c r="B18" s="39">
        <f t="shared" si="0"/>
        <v>2499.86</v>
      </c>
      <c r="C18" s="44">
        <v>1998</v>
      </c>
      <c r="D18" s="41">
        <v>501.86</v>
      </c>
      <c r="E18" s="24">
        <v>658</v>
      </c>
      <c r="F18" s="24">
        <v>431</v>
      </c>
      <c r="G18" s="42">
        <f t="shared" si="2"/>
        <v>26.3214740025441</v>
      </c>
      <c r="H18" s="22">
        <f t="shared" si="1"/>
        <v>52.668213457076597</v>
      </c>
      <c r="I18" s="47">
        <v>440</v>
      </c>
    </row>
    <row r="19" spans="1:9" ht="24.75" customHeight="1">
      <c r="A19" s="43" t="s">
        <v>325</v>
      </c>
      <c r="B19" s="39">
        <f>C19+D20</f>
        <v>412</v>
      </c>
      <c r="C19" s="44">
        <v>332</v>
      </c>
      <c r="E19" s="24">
        <v>118</v>
      </c>
      <c r="F19" s="24">
        <v>84</v>
      </c>
      <c r="G19" s="42">
        <f t="shared" si="2"/>
        <v>28.6407766990291</v>
      </c>
      <c r="H19" s="22">
        <f t="shared" si="1"/>
        <v>40.476190476190503</v>
      </c>
      <c r="I19" s="47">
        <v>685</v>
      </c>
    </row>
    <row r="20" spans="1:9" ht="24.75" customHeight="1">
      <c r="A20" s="46" t="s">
        <v>326</v>
      </c>
      <c r="B20" s="39">
        <f>C20+D21</f>
        <v>878</v>
      </c>
      <c r="C20" s="44">
        <v>666</v>
      </c>
      <c r="D20" s="41">
        <v>80</v>
      </c>
      <c r="E20" s="24">
        <v>195</v>
      </c>
      <c r="F20" s="24">
        <v>80</v>
      </c>
      <c r="G20" s="42">
        <f t="shared" si="2"/>
        <v>22.209567198177702</v>
      </c>
      <c r="H20" s="22">
        <f t="shared" si="1"/>
        <v>143.75</v>
      </c>
      <c r="I20" s="47">
        <v>332</v>
      </c>
    </row>
    <row r="21" spans="1:9" ht="24.75" customHeight="1">
      <c r="A21" s="46" t="s">
        <v>327</v>
      </c>
      <c r="B21" s="39">
        <f>C21+D22</f>
        <v>269</v>
      </c>
      <c r="C21" s="44">
        <v>269</v>
      </c>
      <c r="D21" s="41">
        <v>212</v>
      </c>
      <c r="E21" s="24">
        <v>174</v>
      </c>
      <c r="F21" s="24"/>
      <c r="G21" s="42">
        <f t="shared" si="2"/>
        <v>64.6840148698885</v>
      </c>
      <c r="H21" s="22"/>
      <c r="I21" s="47">
        <v>40</v>
      </c>
    </row>
    <row r="22" spans="1:9" ht="24.75" customHeight="1">
      <c r="A22" s="46" t="s">
        <v>328</v>
      </c>
      <c r="B22" s="39">
        <f t="shared" si="0"/>
        <v>160</v>
      </c>
      <c r="C22" s="44">
        <v>160</v>
      </c>
      <c r="D22" s="41"/>
      <c r="E22" s="24">
        <v>48</v>
      </c>
      <c r="F22" s="24">
        <v>47</v>
      </c>
      <c r="G22" s="42">
        <f t="shared" si="2"/>
        <v>30</v>
      </c>
      <c r="H22" s="22"/>
    </row>
    <row r="23" spans="1:9" ht="24.75" customHeight="1">
      <c r="A23" s="46" t="s">
        <v>329</v>
      </c>
      <c r="B23" s="39">
        <f t="shared" si="0"/>
        <v>20417.73</v>
      </c>
      <c r="C23" s="44">
        <v>13074</v>
      </c>
      <c r="D23" s="41">
        <v>7343.73</v>
      </c>
      <c r="E23" s="24">
        <v>2740</v>
      </c>
      <c r="F23" s="24">
        <v>8170</v>
      </c>
      <c r="G23" s="42">
        <f t="shared" si="2"/>
        <v>13.4197092428982</v>
      </c>
      <c r="H23" s="22">
        <f t="shared" si="1"/>
        <v>-66.462668298653597</v>
      </c>
      <c r="I23" s="47">
        <v>5147</v>
      </c>
    </row>
    <row r="24" spans="1:9" ht="24.75" customHeight="1">
      <c r="A24" s="46" t="s">
        <v>330</v>
      </c>
      <c r="B24" s="39">
        <f t="shared" si="0"/>
        <v>2006</v>
      </c>
      <c r="C24" s="44">
        <v>2006</v>
      </c>
      <c r="D24" s="41"/>
      <c r="E24" s="24">
        <v>541</v>
      </c>
      <c r="F24" s="24">
        <v>632</v>
      </c>
      <c r="G24" s="42">
        <f t="shared" si="2"/>
        <v>26.9690927218345</v>
      </c>
      <c r="H24" s="22">
        <f t="shared" si="1"/>
        <v>-14.3987341772152</v>
      </c>
      <c r="I24" s="47"/>
    </row>
    <row r="25" spans="1:9" ht="24.75" customHeight="1">
      <c r="A25" s="46" t="s">
        <v>331</v>
      </c>
      <c r="B25" s="39">
        <f t="shared" si="0"/>
        <v>2000</v>
      </c>
      <c r="C25" s="44">
        <v>2000</v>
      </c>
      <c r="D25" s="41"/>
      <c r="E25" s="24"/>
      <c r="F25" s="24"/>
      <c r="G25" s="42">
        <f t="shared" si="2"/>
        <v>0</v>
      </c>
      <c r="H25" s="22"/>
      <c r="I25" s="47"/>
    </row>
    <row r="26" spans="1:9" ht="24.75" customHeight="1">
      <c r="A26" s="46" t="s">
        <v>332</v>
      </c>
      <c r="B26" s="39">
        <f t="shared" si="0"/>
        <v>3370</v>
      </c>
      <c r="C26" s="44">
        <v>3370</v>
      </c>
      <c r="D26" s="41"/>
      <c r="E26" s="24"/>
      <c r="F26" s="24">
        <v>1045</v>
      </c>
      <c r="G26" s="42">
        <f t="shared" si="2"/>
        <v>0</v>
      </c>
      <c r="H26" s="22">
        <f t="shared" si="1"/>
        <v>-100</v>
      </c>
      <c r="I26" s="47">
        <v>2211</v>
      </c>
    </row>
    <row r="27" spans="1:9" ht="24.75" customHeight="1">
      <c r="A27" s="43" t="s">
        <v>333</v>
      </c>
      <c r="B27" s="39">
        <f t="shared" si="0"/>
        <v>41577</v>
      </c>
      <c r="C27" s="44">
        <f>8287+630</f>
        <v>8917</v>
      </c>
      <c r="D27" s="41">
        <f>34360-1700</f>
        <v>32660</v>
      </c>
      <c r="E27" s="24">
        <v>4700</v>
      </c>
      <c r="F27" s="24"/>
      <c r="G27" s="42">
        <f t="shared" si="2"/>
        <v>11.3043269115136</v>
      </c>
      <c r="H27" s="22"/>
      <c r="I27" s="47">
        <v>245</v>
      </c>
    </row>
  </sheetData>
  <mergeCells count="8">
    <mergeCell ref="A2:H2"/>
    <mergeCell ref="G3:H3"/>
    <mergeCell ref="B4:D4"/>
    <mergeCell ref="A4:A5"/>
    <mergeCell ref="E4:E5"/>
    <mergeCell ref="F4:F5"/>
    <mergeCell ref="G4:G5"/>
    <mergeCell ref="H4:H5"/>
  </mergeCells>
  <phoneticPr fontId="50" type="noConversion"/>
  <printOptions horizontalCentered="1"/>
  <pageMargins left="0.74803149606299202" right="0.74803149606299202" top="0.78740157480314998" bottom="0.78740157480314998" header="0.511811023622047" footer="0.511811023622047"/>
  <pageSetup paperSize="9" scale="90" firstPageNumber="4294963191" orientation="portrait" useFirstPageNumber="1" r:id="rId1"/>
  <headerFooter alignWithMargins="0"/>
  <colBreaks count="1" manualBreakCount="1">
    <brk id="8" max="2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9"/>
  <dimension ref="A1:H17"/>
  <sheetViews>
    <sheetView showZeros="0" view="pageBreakPreview" zoomScale="90" zoomScaleNormal="100" workbookViewId="0">
      <pane activePane="bottomRight" state="frozen"/>
      <selection activeCell="K7" sqref="K7"/>
    </sheetView>
  </sheetViews>
  <sheetFormatPr defaultColWidth="5.125" defaultRowHeight="12.75"/>
  <cols>
    <col min="1" max="1" width="37.875" style="14" customWidth="1"/>
    <col min="2" max="2" width="12.375" style="14" customWidth="1"/>
    <col min="3" max="3" width="9.875" style="14" customWidth="1"/>
    <col min="4" max="4" width="10.375" style="14" customWidth="1"/>
    <col min="5" max="5" width="10.625" style="14" customWidth="1"/>
    <col min="6" max="6" width="16" style="14" customWidth="1"/>
    <col min="7" max="7" width="10.375" style="14" customWidth="1"/>
    <col min="8" max="8" width="11.125" style="14" customWidth="1"/>
    <col min="9" max="16384" width="5.125" style="14"/>
  </cols>
  <sheetData>
    <row r="1" spans="1:8" ht="23.25" customHeight="1">
      <c r="A1" s="15"/>
    </row>
    <row r="2" spans="1:8" ht="32.1" customHeight="1">
      <c r="A2" s="257" t="s">
        <v>334</v>
      </c>
      <c r="B2" s="257"/>
      <c r="C2" s="257"/>
      <c r="D2" s="257"/>
      <c r="E2" s="257"/>
      <c r="F2" s="257"/>
      <c r="G2" s="257"/>
    </row>
    <row r="3" spans="1:8" ht="20.25" customHeight="1">
      <c r="B3" s="16"/>
      <c r="C3" s="16"/>
      <c r="F3" s="258" t="s">
        <v>169</v>
      </c>
      <c r="G3" s="258"/>
    </row>
    <row r="4" spans="1:8" ht="32.25" customHeight="1">
      <c r="A4" s="210" t="s">
        <v>304</v>
      </c>
      <c r="B4" s="259" t="s">
        <v>305</v>
      </c>
      <c r="C4" s="260"/>
      <c r="D4" s="261"/>
      <c r="E4" s="193" t="s">
        <v>335</v>
      </c>
      <c r="F4" s="193" t="s">
        <v>308</v>
      </c>
      <c r="G4" s="193" t="s">
        <v>8</v>
      </c>
    </row>
    <row r="5" spans="1:8" s="12" customFormat="1" ht="32.25" customHeight="1">
      <c r="A5" s="262"/>
      <c r="B5" s="17" t="s">
        <v>309</v>
      </c>
      <c r="C5" s="18" t="s">
        <v>310</v>
      </c>
      <c r="D5" s="18" t="s">
        <v>311</v>
      </c>
      <c r="E5" s="194"/>
      <c r="F5" s="194"/>
      <c r="G5" s="194"/>
      <c r="H5" s="12">
        <v>2020</v>
      </c>
    </row>
    <row r="6" spans="1:8" s="13" customFormat="1" ht="26.25" customHeight="1">
      <c r="A6" s="19" t="s">
        <v>336</v>
      </c>
      <c r="B6" s="20">
        <f>SUM(B7,B10,B16,B12,B14)</f>
        <v>25371.56</v>
      </c>
      <c r="C6" s="20">
        <f>SUM(C7,C10,C16,C12,C14)</f>
        <v>15204</v>
      </c>
      <c r="D6" s="20">
        <f>SUM(D7,D10,D16,D12,D14)</f>
        <v>10167.56</v>
      </c>
      <c r="E6" s="20">
        <f>SUM(E7,E10,E16,E12,E14)</f>
        <v>17086</v>
      </c>
      <c r="F6" s="21">
        <f>E6/B6</f>
        <v>0.67343119618975</v>
      </c>
      <c r="G6" s="22">
        <f>E6/H6*100-100</f>
        <v>-67.920844129022598</v>
      </c>
      <c r="H6" s="29">
        <f>SUM(H7,H10,H16,H12,H14)</f>
        <v>53262</v>
      </c>
    </row>
    <row r="7" spans="1:8" s="13" customFormat="1" ht="26.25" customHeight="1">
      <c r="A7" s="19" t="s">
        <v>337</v>
      </c>
      <c r="B7" s="20">
        <v>25</v>
      </c>
      <c r="C7" s="20">
        <v>25</v>
      </c>
      <c r="D7" s="24"/>
      <c r="E7" s="24">
        <v>16</v>
      </c>
      <c r="F7" s="30"/>
      <c r="G7" s="31"/>
      <c r="H7" s="32"/>
    </row>
    <row r="8" spans="1:8" s="13" customFormat="1" ht="26.25" customHeight="1">
      <c r="A8" s="33" t="s">
        <v>338</v>
      </c>
      <c r="B8" s="26">
        <f>C8+D8</f>
        <v>25</v>
      </c>
      <c r="C8" s="34">
        <v>25</v>
      </c>
      <c r="D8" s="24"/>
      <c r="E8" s="24">
        <v>16</v>
      </c>
      <c r="F8" s="30"/>
      <c r="G8" s="31"/>
      <c r="H8" s="32"/>
    </row>
    <row r="9" spans="1:8" s="13" customFormat="1" ht="26.25" customHeight="1">
      <c r="A9" s="33" t="s">
        <v>339</v>
      </c>
      <c r="B9" s="26"/>
      <c r="C9" s="34"/>
      <c r="D9" s="24"/>
      <c r="E9" s="24"/>
      <c r="F9" s="30"/>
      <c r="G9" s="31"/>
      <c r="H9" s="32"/>
    </row>
    <row r="10" spans="1:8" s="13" customFormat="1" ht="26.25" customHeight="1">
      <c r="A10" s="19" t="s">
        <v>340</v>
      </c>
      <c r="B10" s="23">
        <v>5</v>
      </c>
      <c r="C10" s="20">
        <v>5</v>
      </c>
      <c r="D10" s="24"/>
      <c r="E10" s="24">
        <v>5</v>
      </c>
      <c r="F10" s="30">
        <f>E10/B10</f>
        <v>1</v>
      </c>
      <c r="G10" s="22"/>
      <c r="H10" s="32">
        <v>5</v>
      </c>
    </row>
    <row r="11" spans="1:8" s="13" customFormat="1" ht="26.25" customHeight="1">
      <c r="A11" s="25" t="s">
        <v>341</v>
      </c>
      <c r="B11" s="26">
        <v>5</v>
      </c>
      <c r="C11" s="24">
        <v>5</v>
      </c>
      <c r="D11" s="24"/>
      <c r="E11" s="24">
        <v>5</v>
      </c>
      <c r="F11" s="30">
        <f>E11/B11</f>
        <v>1</v>
      </c>
      <c r="G11" s="22"/>
      <c r="H11" s="32">
        <v>5</v>
      </c>
    </row>
    <row r="12" spans="1:8" s="13" customFormat="1" ht="30.75" customHeight="1">
      <c r="A12" s="27" t="s">
        <v>342</v>
      </c>
      <c r="B12" s="23"/>
      <c r="C12" s="20"/>
      <c r="D12" s="20"/>
      <c r="E12" s="20"/>
      <c r="F12" s="21"/>
      <c r="G12" s="22" t="e">
        <f>E12/H12*100-100</f>
        <v>#DIV/0!</v>
      </c>
      <c r="H12" s="29"/>
    </row>
    <row r="13" spans="1:8" s="13" customFormat="1" ht="30.75" customHeight="1">
      <c r="A13" s="25" t="s">
        <v>343</v>
      </c>
      <c r="B13" s="26"/>
      <c r="C13" s="24"/>
      <c r="D13" s="24"/>
      <c r="E13" s="24"/>
      <c r="F13" s="30"/>
      <c r="G13" s="22" t="e">
        <f>E13/H13*100-100</f>
        <v>#DIV/0!</v>
      </c>
      <c r="H13" s="32"/>
    </row>
    <row r="14" spans="1:8" s="13" customFormat="1" ht="26.25" customHeight="1">
      <c r="A14" s="27" t="s">
        <v>344</v>
      </c>
      <c r="B14" s="23">
        <f>C14+D14</f>
        <v>11084</v>
      </c>
      <c r="C14" s="24">
        <v>1058</v>
      </c>
      <c r="D14" s="20">
        <v>10026</v>
      </c>
      <c r="E14" s="20">
        <v>434</v>
      </c>
      <c r="F14" s="21">
        <f>E14/B14</f>
        <v>3.9155539516420097E-2</v>
      </c>
      <c r="G14" s="22">
        <f>E14/H14*100-100</f>
        <v>-99.185068349106203</v>
      </c>
      <c r="H14" s="29">
        <v>53256</v>
      </c>
    </row>
    <row r="15" spans="1:8" s="13" customFormat="1" ht="26.25" customHeight="1">
      <c r="A15" s="28" t="s">
        <v>345</v>
      </c>
      <c r="B15" s="26">
        <v>1058</v>
      </c>
      <c r="C15" s="24">
        <v>1058</v>
      </c>
      <c r="D15" s="24">
        <v>10026</v>
      </c>
      <c r="E15" s="24">
        <v>434</v>
      </c>
      <c r="F15" s="30">
        <f>E15/B15</f>
        <v>0.41020793950850698</v>
      </c>
      <c r="G15" s="22">
        <f>E15/H15*100-100</f>
        <v>-99.185068349106203</v>
      </c>
      <c r="H15" s="32">
        <v>53256</v>
      </c>
    </row>
    <row r="16" spans="1:8" s="13" customFormat="1" ht="26.25" customHeight="1">
      <c r="A16" s="19" t="s">
        <v>346</v>
      </c>
      <c r="B16" s="23">
        <f>C16+D16</f>
        <v>14257.56</v>
      </c>
      <c r="C16" s="20">
        <v>14116</v>
      </c>
      <c r="D16" s="20">
        <v>141.56</v>
      </c>
      <c r="E16" s="20">
        <v>16631</v>
      </c>
      <c r="F16" s="30">
        <f>E16/B16</f>
        <v>1.16646887686252</v>
      </c>
      <c r="G16" s="22"/>
      <c r="H16" s="32">
        <v>1</v>
      </c>
    </row>
    <row r="17" spans="1:8" s="13" customFormat="1" ht="26.25" customHeight="1">
      <c r="A17" s="25" t="s">
        <v>347</v>
      </c>
      <c r="B17" s="26">
        <v>617</v>
      </c>
      <c r="C17" s="24">
        <v>617</v>
      </c>
      <c r="D17" s="24">
        <v>141.56</v>
      </c>
      <c r="E17" s="24">
        <v>16631</v>
      </c>
      <c r="F17" s="30">
        <f>E17/B17</f>
        <v>26.9546191247974</v>
      </c>
      <c r="G17" s="22"/>
      <c r="H17" s="32">
        <v>1</v>
      </c>
    </row>
  </sheetData>
  <mergeCells count="7">
    <mergeCell ref="A2:G2"/>
    <mergeCell ref="F3:G3"/>
    <mergeCell ref="B4:D4"/>
    <mergeCell ref="A4:A5"/>
    <mergeCell ref="E4:E5"/>
    <mergeCell ref="F4:F5"/>
    <mergeCell ref="G4:G5"/>
  </mergeCells>
  <phoneticPr fontId="50" type="noConversion"/>
  <printOptions horizontalCentered="1"/>
  <pageMargins left="0.74791666666666701" right="0.74791666666666701" top="0.78680555555555598" bottom="0.78680555555555598" header="0.51111111111111096" footer="0.51111111111111096"/>
  <pageSetup paperSize="9" scale="82" firstPageNumber="4294963191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8"/>
  <sheetViews>
    <sheetView showZeros="0" view="pageBreakPreview" topLeftCell="A4" zoomScale="90" zoomScaleNormal="100" workbookViewId="0">
      <pane activePane="bottomRight" state="frozen"/>
      <selection activeCell="K5" sqref="K5"/>
    </sheetView>
  </sheetViews>
  <sheetFormatPr defaultColWidth="5.125" defaultRowHeight="12.75"/>
  <cols>
    <col min="1" max="1" width="37.875" style="14" customWidth="1"/>
    <col min="2" max="2" width="12.375" style="14" customWidth="1"/>
    <col min="3" max="3" width="9.875" style="14" customWidth="1"/>
    <col min="4" max="4" width="10.375" style="14" customWidth="1"/>
    <col min="5" max="5" width="10.625" style="14" customWidth="1"/>
    <col min="6" max="6" width="16" style="14" customWidth="1"/>
    <col min="7" max="7" width="10.375" style="14" customWidth="1"/>
    <col min="8" max="8" width="11.125" style="14" customWidth="1"/>
    <col min="9" max="16384" width="5.125" style="14"/>
  </cols>
  <sheetData>
    <row r="1" spans="1:8" ht="23.25" customHeight="1">
      <c r="A1" s="15"/>
    </row>
    <row r="2" spans="1:8" ht="32.1" customHeight="1">
      <c r="A2" s="257" t="s">
        <v>348</v>
      </c>
      <c r="B2" s="257"/>
      <c r="C2" s="257"/>
      <c r="D2" s="257"/>
      <c r="E2" s="257"/>
      <c r="F2" s="257"/>
      <c r="G2" s="257"/>
    </row>
    <row r="3" spans="1:8" ht="20.25" customHeight="1">
      <c r="B3" s="16"/>
      <c r="C3" s="16"/>
      <c r="F3" s="258" t="s">
        <v>169</v>
      </c>
      <c r="G3" s="258"/>
    </row>
    <row r="4" spans="1:8" ht="32.25" customHeight="1">
      <c r="A4" s="210" t="s">
        <v>304</v>
      </c>
      <c r="B4" s="259" t="s">
        <v>305</v>
      </c>
      <c r="C4" s="260"/>
      <c r="D4" s="261"/>
      <c r="E4" s="193" t="s">
        <v>335</v>
      </c>
      <c r="F4" s="193" t="s">
        <v>308</v>
      </c>
      <c r="G4" s="193" t="s">
        <v>8</v>
      </c>
      <c r="H4" s="263">
        <v>2020</v>
      </c>
    </row>
    <row r="5" spans="1:8" s="12" customFormat="1" ht="32.25" customHeight="1">
      <c r="A5" s="262"/>
      <c r="B5" s="17" t="s">
        <v>309</v>
      </c>
      <c r="C5" s="18" t="s">
        <v>310</v>
      </c>
      <c r="D5" s="18" t="s">
        <v>311</v>
      </c>
      <c r="E5" s="194"/>
      <c r="F5" s="194"/>
      <c r="G5" s="194"/>
      <c r="H5" s="264"/>
    </row>
    <row r="6" spans="1:8" s="13" customFormat="1" ht="26.25" customHeight="1">
      <c r="A6" s="19" t="s">
        <v>349</v>
      </c>
      <c r="B6" s="20">
        <f>SUM(B7,B14,B9,)</f>
        <v>1772</v>
      </c>
      <c r="C6" s="20">
        <f>SUM(C7,C14,C9,)</f>
        <v>1751</v>
      </c>
      <c r="D6" s="20">
        <f>SUM(D7,D14,D9,)</f>
        <v>21</v>
      </c>
      <c r="E6" s="20">
        <v>0</v>
      </c>
      <c r="F6" s="21">
        <f>E6/B6</f>
        <v>0</v>
      </c>
      <c r="G6" s="22">
        <f>E6/H6*100-100</f>
        <v>-100</v>
      </c>
      <c r="H6" s="20">
        <f>SUM(H7,H14,H9)</f>
        <v>171</v>
      </c>
    </row>
    <row r="7" spans="1:8" s="13" customFormat="1" ht="26.25" customHeight="1">
      <c r="A7" s="19" t="s">
        <v>340</v>
      </c>
      <c r="B7" s="23"/>
      <c r="C7" s="20"/>
      <c r="D7" s="24"/>
      <c r="E7" s="24">
        <v>0</v>
      </c>
      <c r="F7" s="21"/>
      <c r="G7" s="22"/>
      <c r="H7" s="24"/>
    </row>
    <row r="8" spans="1:8" s="13" customFormat="1" ht="26.25" customHeight="1">
      <c r="A8" s="25" t="s">
        <v>350</v>
      </c>
      <c r="B8" s="26"/>
      <c r="C8" s="24"/>
      <c r="D8" s="24"/>
      <c r="E8" s="24"/>
      <c r="F8" s="21"/>
      <c r="G8" s="22"/>
      <c r="H8" s="24"/>
    </row>
    <row r="9" spans="1:8" s="13" customFormat="1" ht="30.75" customHeight="1">
      <c r="A9" s="27" t="s">
        <v>351</v>
      </c>
      <c r="B9" s="23"/>
      <c r="C9" s="20"/>
      <c r="D9" s="20"/>
      <c r="E9" s="20"/>
      <c r="F9" s="21"/>
      <c r="G9" s="22"/>
      <c r="H9" s="20"/>
    </row>
    <row r="10" spans="1:8" s="13" customFormat="1" ht="26.25" customHeight="1">
      <c r="A10" s="28" t="s">
        <v>352</v>
      </c>
      <c r="B10" s="26"/>
      <c r="C10" s="24"/>
      <c r="D10" s="24"/>
      <c r="E10" s="24"/>
      <c r="F10" s="21"/>
      <c r="G10" s="22"/>
      <c r="H10" s="24"/>
    </row>
    <row r="11" spans="1:8" s="13" customFormat="1" ht="26.25" customHeight="1">
      <c r="A11" s="28" t="s">
        <v>353</v>
      </c>
      <c r="B11" s="26"/>
      <c r="C11" s="24"/>
      <c r="D11" s="24"/>
      <c r="E11" s="24"/>
      <c r="F11" s="21"/>
      <c r="G11" s="22"/>
      <c r="H11" s="24"/>
    </row>
    <row r="12" spans="1:8" s="13" customFormat="1" ht="26.25" customHeight="1">
      <c r="A12" s="28" t="s">
        <v>354</v>
      </c>
      <c r="B12" s="26"/>
      <c r="C12" s="24"/>
      <c r="D12" s="24"/>
      <c r="E12" s="24"/>
      <c r="F12" s="21"/>
      <c r="G12" s="22"/>
      <c r="H12" s="24"/>
    </row>
    <row r="13" spans="1:8" s="13" customFormat="1" ht="26.25" customHeight="1">
      <c r="A13" s="28" t="s">
        <v>355</v>
      </c>
      <c r="B13" s="26"/>
      <c r="C13" s="24"/>
      <c r="D13" s="24"/>
      <c r="E13" s="24"/>
      <c r="F13" s="21"/>
      <c r="G13" s="22"/>
      <c r="H13" s="24"/>
    </row>
    <row r="14" spans="1:8" s="13" customFormat="1" ht="26.25" customHeight="1">
      <c r="A14" s="19" t="s">
        <v>356</v>
      </c>
      <c r="B14" s="23">
        <v>1772</v>
      </c>
      <c r="C14" s="20">
        <v>1751</v>
      </c>
      <c r="D14" s="20">
        <v>21</v>
      </c>
      <c r="E14" s="24">
        <v>0</v>
      </c>
      <c r="F14" s="21">
        <f t="shared" ref="F14:F15" si="0">E14/B14</f>
        <v>0</v>
      </c>
      <c r="G14" s="22">
        <f t="shared" ref="G14:G17" si="1">E14/H14*100-100</f>
        <v>-100</v>
      </c>
      <c r="H14" s="24">
        <v>171</v>
      </c>
    </row>
    <row r="15" spans="1:8" s="13" customFormat="1" ht="26.25" customHeight="1">
      <c r="A15" s="25" t="s">
        <v>357</v>
      </c>
      <c r="B15" s="26">
        <f>C15+D15</f>
        <v>1771.99</v>
      </c>
      <c r="C15" s="24">
        <v>1751</v>
      </c>
      <c r="D15" s="24">
        <v>20.99</v>
      </c>
      <c r="E15" s="24">
        <v>0</v>
      </c>
      <c r="F15" s="21">
        <f t="shared" si="0"/>
        <v>0</v>
      </c>
      <c r="G15" s="22">
        <f t="shared" si="1"/>
        <v>-100</v>
      </c>
      <c r="H15" s="24">
        <v>150</v>
      </c>
    </row>
    <row r="16" spans="1:8" s="13" customFormat="1" ht="26.25" customHeight="1">
      <c r="A16" s="25" t="s">
        <v>358</v>
      </c>
      <c r="B16" s="26"/>
      <c r="C16" s="24"/>
      <c r="D16" s="24"/>
      <c r="E16" s="24"/>
      <c r="F16" s="21"/>
      <c r="G16" s="22"/>
      <c r="H16" s="24"/>
    </row>
    <row r="17" spans="1:8" s="13" customFormat="1" ht="26.25" customHeight="1">
      <c r="A17" s="25" t="s">
        <v>235</v>
      </c>
      <c r="B17" s="26"/>
      <c r="C17" s="24"/>
      <c r="D17" s="24"/>
      <c r="E17" s="24"/>
      <c r="F17" s="21"/>
      <c r="G17" s="22">
        <f t="shared" si="1"/>
        <v>-100</v>
      </c>
      <c r="H17" s="24">
        <v>21</v>
      </c>
    </row>
    <row r="18" spans="1:8" s="13" customFormat="1" ht="26.25" customHeight="1">
      <c r="A18" s="25" t="s">
        <v>359</v>
      </c>
      <c r="B18" s="26"/>
      <c r="C18" s="24"/>
      <c r="D18" s="24"/>
      <c r="E18" s="24"/>
      <c r="F18" s="21"/>
      <c r="G18" s="22"/>
      <c r="H18" s="24"/>
    </row>
  </sheetData>
  <mergeCells count="8">
    <mergeCell ref="H4:H5"/>
    <mergeCell ref="A2:G2"/>
    <mergeCell ref="F3:G3"/>
    <mergeCell ref="B4:D4"/>
    <mergeCell ref="A4:A5"/>
    <mergeCell ref="E4:E5"/>
    <mergeCell ref="F4:F5"/>
    <mergeCell ref="G4:G5"/>
  </mergeCells>
  <phoneticPr fontId="50" type="noConversion"/>
  <printOptions horizontalCentered="1"/>
  <pageMargins left="0.74791666666666701" right="0.74791666666666701" top="0.78680555555555598" bottom="0.78680555555555598" header="0.51111111111111096" footer="0.51111111111111096"/>
  <pageSetup paperSize="9" scale="82" firstPageNumber="4294963191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O29"/>
  <sheetViews>
    <sheetView tabSelected="1" view="pageBreakPreview" zoomScaleNormal="100" workbookViewId="0">
      <selection activeCell="H11" sqref="H11"/>
    </sheetView>
  </sheetViews>
  <sheetFormatPr defaultColWidth="9.125" defaultRowHeight="15.75"/>
  <cols>
    <col min="1" max="1" width="12.375" style="1" customWidth="1"/>
    <col min="2" max="2" width="24.125" style="1" customWidth="1"/>
    <col min="3" max="3" width="10.375" style="1" customWidth="1"/>
    <col min="4" max="4" width="12" style="1" customWidth="1"/>
    <col min="5" max="6" width="15.375" style="1" customWidth="1"/>
    <col min="7" max="7" width="14.625" style="1" customWidth="1"/>
    <col min="8" max="256" width="9.125" style="1"/>
    <col min="257" max="257" width="12.375" style="1" customWidth="1"/>
    <col min="258" max="258" width="24.125" style="1" customWidth="1"/>
    <col min="259" max="259" width="10.375" style="1" customWidth="1"/>
    <col min="260" max="260" width="12" style="1" customWidth="1"/>
    <col min="261" max="262" width="15.375" style="1" customWidth="1"/>
    <col min="263" max="263" width="14.625" style="1" customWidth="1"/>
    <col min="264" max="512" width="9.125" style="1"/>
    <col min="513" max="513" width="12.375" style="1" customWidth="1"/>
    <col min="514" max="514" width="24.125" style="1" customWidth="1"/>
    <col min="515" max="515" width="10.375" style="1" customWidth="1"/>
    <col min="516" max="516" width="12" style="1" customWidth="1"/>
    <col min="517" max="518" width="15.375" style="1" customWidth="1"/>
    <col min="519" max="519" width="14.625" style="1" customWidth="1"/>
    <col min="520" max="768" width="9.125" style="1"/>
    <col min="769" max="769" width="12.375" style="1" customWidth="1"/>
    <col min="770" max="770" width="24.125" style="1" customWidth="1"/>
    <col min="771" max="771" width="10.375" style="1" customWidth="1"/>
    <col min="772" max="772" width="12" style="1" customWidth="1"/>
    <col min="773" max="774" width="15.375" style="1" customWidth="1"/>
    <col min="775" max="775" width="14.625" style="1" customWidth="1"/>
    <col min="776" max="1024" width="9.125" style="1"/>
    <col min="1025" max="1025" width="12.375" style="1" customWidth="1"/>
    <col min="1026" max="1026" width="24.125" style="1" customWidth="1"/>
    <col min="1027" max="1027" width="10.375" style="1" customWidth="1"/>
    <col min="1028" max="1028" width="12" style="1" customWidth="1"/>
    <col min="1029" max="1030" width="15.375" style="1" customWidth="1"/>
    <col min="1031" max="1031" width="14.625" style="1" customWidth="1"/>
    <col min="1032" max="1280" width="9.125" style="1"/>
    <col min="1281" max="1281" width="12.375" style="1" customWidth="1"/>
    <col min="1282" max="1282" width="24.125" style="1" customWidth="1"/>
    <col min="1283" max="1283" width="10.375" style="1" customWidth="1"/>
    <col min="1284" max="1284" width="12" style="1" customWidth="1"/>
    <col min="1285" max="1286" width="15.375" style="1" customWidth="1"/>
    <col min="1287" max="1287" width="14.625" style="1" customWidth="1"/>
    <col min="1288" max="1536" width="9.125" style="1"/>
    <col min="1537" max="1537" width="12.375" style="1" customWidth="1"/>
    <col min="1538" max="1538" width="24.125" style="1" customWidth="1"/>
    <col min="1539" max="1539" width="10.375" style="1" customWidth="1"/>
    <col min="1540" max="1540" width="12" style="1" customWidth="1"/>
    <col min="1541" max="1542" width="15.375" style="1" customWidth="1"/>
    <col min="1543" max="1543" width="14.625" style="1" customWidth="1"/>
    <col min="1544" max="1792" width="9.125" style="1"/>
    <col min="1793" max="1793" width="12.375" style="1" customWidth="1"/>
    <col min="1794" max="1794" width="24.125" style="1" customWidth="1"/>
    <col min="1795" max="1795" width="10.375" style="1" customWidth="1"/>
    <col min="1796" max="1796" width="12" style="1" customWidth="1"/>
    <col min="1797" max="1798" width="15.375" style="1" customWidth="1"/>
    <col min="1799" max="1799" width="14.625" style="1" customWidth="1"/>
    <col min="1800" max="2048" width="9.125" style="1"/>
    <col min="2049" max="2049" width="12.375" style="1" customWidth="1"/>
    <col min="2050" max="2050" width="24.125" style="1" customWidth="1"/>
    <col min="2051" max="2051" width="10.375" style="1" customWidth="1"/>
    <col min="2052" max="2052" width="12" style="1" customWidth="1"/>
    <col min="2053" max="2054" width="15.375" style="1" customWidth="1"/>
    <col min="2055" max="2055" width="14.625" style="1" customWidth="1"/>
    <col min="2056" max="2304" width="9.125" style="1"/>
    <col min="2305" max="2305" width="12.375" style="1" customWidth="1"/>
    <col min="2306" max="2306" width="24.125" style="1" customWidth="1"/>
    <col min="2307" max="2307" width="10.375" style="1" customWidth="1"/>
    <col min="2308" max="2308" width="12" style="1" customWidth="1"/>
    <col min="2309" max="2310" width="15.375" style="1" customWidth="1"/>
    <col min="2311" max="2311" width="14.625" style="1" customWidth="1"/>
    <col min="2312" max="2560" width="9.125" style="1"/>
    <col min="2561" max="2561" width="12.375" style="1" customWidth="1"/>
    <col min="2562" max="2562" width="24.125" style="1" customWidth="1"/>
    <col min="2563" max="2563" width="10.375" style="1" customWidth="1"/>
    <col min="2564" max="2564" width="12" style="1" customWidth="1"/>
    <col min="2565" max="2566" width="15.375" style="1" customWidth="1"/>
    <col min="2567" max="2567" width="14.625" style="1" customWidth="1"/>
    <col min="2568" max="2816" width="9.125" style="1"/>
    <col min="2817" max="2817" width="12.375" style="1" customWidth="1"/>
    <col min="2818" max="2818" width="24.125" style="1" customWidth="1"/>
    <col min="2819" max="2819" width="10.375" style="1" customWidth="1"/>
    <col min="2820" max="2820" width="12" style="1" customWidth="1"/>
    <col min="2821" max="2822" width="15.375" style="1" customWidth="1"/>
    <col min="2823" max="2823" width="14.625" style="1" customWidth="1"/>
    <col min="2824" max="3072" width="9.125" style="1"/>
    <col min="3073" max="3073" width="12.375" style="1" customWidth="1"/>
    <col min="3074" max="3074" width="24.125" style="1" customWidth="1"/>
    <col min="3075" max="3075" width="10.375" style="1" customWidth="1"/>
    <col min="3076" max="3076" width="12" style="1" customWidth="1"/>
    <col min="3077" max="3078" width="15.375" style="1" customWidth="1"/>
    <col min="3079" max="3079" width="14.625" style="1" customWidth="1"/>
    <col min="3080" max="3328" width="9.125" style="1"/>
    <col min="3329" max="3329" width="12.375" style="1" customWidth="1"/>
    <col min="3330" max="3330" width="24.125" style="1" customWidth="1"/>
    <col min="3331" max="3331" width="10.375" style="1" customWidth="1"/>
    <col min="3332" max="3332" width="12" style="1" customWidth="1"/>
    <col min="3333" max="3334" width="15.375" style="1" customWidth="1"/>
    <col min="3335" max="3335" width="14.625" style="1" customWidth="1"/>
    <col min="3336" max="3584" width="9.125" style="1"/>
    <col min="3585" max="3585" width="12.375" style="1" customWidth="1"/>
    <col min="3586" max="3586" width="24.125" style="1" customWidth="1"/>
    <col min="3587" max="3587" width="10.375" style="1" customWidth="1"/>
    <col min="3588" max="3588" width="12" style="1" customWidth="1"/>
    <col min="3589" max="3590" width="15.375" style="1" customWidth="1"/>
    <col min="3591" max="3591" width="14.625" style="1" customWidth="1"/>
    <col min="3592" max="3840" width="9.125" style="1"/>
    <col min="3841" max="3841" width="12.375" style="1" customWidth="1"/>
    <col min="3842" max="3842" width="24.125" style="1" customWidth="1"/>
    <col min="3843" max="3843" width="10.375" style="1" customWidth="1"/>
    <col min="3844" max="3844" width="12" style="1" customWidth="1"/>
    <col min="3845" max="3846" width="15.375" style="1" customWidth="1"/>
    <col min="3847" max="3847" width="14.625" style="1" customWidth="1"/>
    <col min="3848" max="4096" width="9.125" style="1"/>
    <col min="4097" max="4097" width="12.375" style="1" customWidth="1"/>
    <col min="4098" max="4098" width="24.125" style="1" customWidth="1"/>
    <col min="4099" max="4099" width="10.375" style="1" customWidth="1"/>
    <col min="4100" max="4100" width="12" style="1" customWidth="1"/>
    <col min="4101" max="4102" width="15.375" style="1" customWidth="1"/>
    <col min="4103" max="4103" width="14.625" style="1" customWidth="1"/>
    <col min="4104" max="4352" width="9.125" style="1"/>
    <col min="4353" max="4353" width="12.375" style="1" customWidth="1"/>
    <col min="4354" max="4354" width="24.125" style="1" customWidth="1"/>
    <col min="4355" max="4355" width="10.375" style="1" customWidth="1"/>
    <col min="4356" max="4356" width="12" style="1" customWidth="1"/>
    <col min="4357" max="4358" width="15.375" style="1" customWidth="1"/>
    <col min="4359" max="4359" width="14.625" style="1" customWidth="1"/>
    <col min="4360" max="4608" width="9.125" style="1"/>
    <col min="4609" max="4609" width="12.375" style="1" customWidth="1"/>
    <col min="4610" max="4610" width="24.125" style="1" customWidth="1"/>
    <col min="4611" max="4611" width="10.375" style="1" customWidth="1"/>
    <col min="4612" max="4612" width="12" style="1" customWidth="1"/>
    <col min="4613" max="4614" width="15.375" style="1" customWidth="1"/>
    <col min="4615" max="4615" width="14.625" style="1" customWidth="1"/>
    <col min="4616" max="4864" width="9.125" style="1"/>
    <col min="4865" max="4865" width="12.375" style="1" customWidth="1"/>
    <col min="4866" max="4866" width="24.125" style="1" customWidth="1"/>
    <col min="4867" max="4867" width="10.375" style="1" customWidth="1"/>
    <col min="4868" max="4868" width="12" style="1" customWidth="1"/>
    <col min="4869" max="4870" width="15.375" style="1" customWidth="1"/>
    <col min="4871" max="4871" width="14.625" style="1" customWidth="1"/>
    <col min="4872" max="5120" width="9.125" style="1"/>
    <col min="5121" max="5121" width="12.375" style="1" customWidth="1"/>
    <col min="5122" max="5122" width="24.125" style="1" customWidth="1"/>
    <col min="5123" max="5123" width="10.375" style="1" customWidth="1"/>
    <col min="5124" max="5124" width="12" style="1" customWidth="1"/>
    <col min="5125" max="5126" width="15.375" style="1" customWidth="1"/>
    <col min="5127" max="5127" width="14.625" style="1" customWidth="1"/>
    <col min="5128" max="5376" width="9.125" style="1"/>
    <col min="5377" max="5377" width="12.375" style="1" customWidth="1"/>
    <col min="5378" max="5378" width="24.125" style="1" customWidth="1"/>
    <col min="5379" max="5379" width="10.375" style="1" customWidth="1"/>
    <col min="5380" max="5380" width="12" style="1" customWidth="1"/>
    <col min="5381" max="5382" width="15.375" style="1" customWidth="1"/>
    <col min="5383" max="5383" width="14.625" style="1" customWidth="1"/>
    <col min="5384" max="5632" width="9.125" style="1"/>
    <col min="5633" max="5633" width="12.375" style="1" customWidth="1"/>
    <col min="5634" max="5634" width="24.125" style="1" customWidth="1"/>
    <col min="5635" max="5635" width="10.375" style="1" customWidth="1"/>
    <col min="5636" max="5636" width="12" style="1" customWidth="1"/>
    <col min="5637" max="5638" width="15.375" style="1" customWidth="1"/>
    <col min="5639" max="5639" width="14.625" style="1" customWidth="1"/>
    <col min="5640" max="5888" width="9.125" style="1"/>
    <col min="5889" max="5889" width="12.375" style="1" customWidth="1"/>
    <col min="5890" max="5890" width="24.125" style="1" customWidth="1"/>
    <col min="5891" max="5891" width="10.375" style="1" customWidth="1"/>
    <col min="5892" max="5892" width="12" style="1" customWidth="1"/>
    <col min="5893" max="5894" width="15.375" style="1" customWidth="1"/>
    <col min="5895" max="5895" width="14.625" style="1" customWidth="1"/>
    <col min="5896" max="6144" width="9.125" style="1"/>
    <col min="6145" max="6145" width="12.375" style="1" customWidth="1"/>
    <col min="6146" max="6146" width="24.125" style="1" customWidth="1"/>
    <col min="6147" max="6147" width="10.375" style="1" customWidth="1"/>
    <col min="6148" max="6148" width="12" style="1" customWidth="1"/>
    <col min="6149" max="6150" width="15.375" style="1" customWidth="1"/>
    <col min="6151" max="6151" width="14.625" style="1" customWidth="1"/>
    <col min="6152" max="6400" width="9.125" style="1"/>
    <col min="6401" max="6401" width="12.375" style="1" customWidth="1"/>
    <col min="6402" max="6402" width="24.125" style="1" customWidth="1"/>
    <col min="6403" max="6403" width="10.375" style="1" customWidth="1"/>
    <col min="6404" max="6404" width="12" style="1" customWidth="1"/>
    <col min="6405" max="6406" width="15.375" style="1" customWidth="1"/>
    <col min="6407" max="6407" width="14.625" style="1" customWidth="1"/>
    <col min="6408" max="6656" width="9.125" style="1"/>
    <col min="6657" max="6657" width="12.375" style="1" customWidth="1"/>
    <col min="6658" max="6658" width="24.125" style="1" customWidth="1"/>
    <col min="6659" max="6659" width="10.375" style="1" customWidth="1"/>
    <col min="6660" max="6660" width="12" style="1" customWidth="1"/>
    <col min="6661" max="6662" width="15.375" style="1" customWidth="1"/>
    <col min="6663" max="6663" width="14.625" style="1" customWidth="1"/>
    <col min="6664" max="6912" width="9.125" style="1"/>
    <col min="6913" max="6913" width="12.375" style="1" customWidth="1"/>
    <col min="6914" max="6914" width="24.125" style="1" customWidth="1"/>
    <col min="6915" max="6915" width="10.375" style="1" customWidth="1"/>
    <col min="6916" max="6916" width="12" style="1" customWidth="1"/>
    <col min="6917" max="6918" width="15.375" style="1" customWidth="1"/>
    <col min="6919" max="6919" width="14.625" style="1" customWidth="1"/>
    <col min="6920" max="7168" width="9.125" style="1"/>
    <col min="7169" max="7169" width="12.375" style="1" customWidth="1"/>
    <col min="7170" max="7170" width="24.125" style="1" customWidth="1"/>
    <col min="7171" max="7171" width="10.375" style="1" customWidth="1"/>
    <col min="7172" max="7172" width="12" style="1" customWidth="1"/>
    <col min="7173" max="7174" width="15.375" style="1" customWidth="1"/>
    <col min="7175" max="7175" width="14.625" style="1" customWidth="1"/>
    <col min="7176" max="7424" width="9.125" style="1"/>
    <col min="7425" max="7425" width="12.375" style="1" customWidth="1"/>
    <col min="7426" max="7426" width="24.125" style="1" customWidth="1"/>
    <col min="7427" max="7427" width="10.375" style="1" customWidth="1"/>
    <col min="7428" max="7428" width="12" style="1" customWidth="1"/>
    <col min="7429" max="7430" width="15.375" style="1" customWidth="1"/>
    <col min="7431" max="7431" width="14.625" style="1" customWidth="1"/>
    <col min="7432" max="7680" width="9.125" style="1"/>
    <col min="7681" max="7681" width="12.375" style="1" customWidth="1"/>
    <col min="7682" max="7682" width="24.125" style="1" customWidth="1"/>
    <col min="7683" max="7683" width="10.375" style="1" customWidth="1"/>
    <col min="7684" max="7684" width="12" style="1" customWidth="1"/>
    <col min="7685" max="7686" width="15.375" style="1" customWidth="1"/>
    <col min="7687" max="7687" width="14.625" style="1" customWidth="1"/>
    <col min="7688" max="7936" width="9.125" style="1"/>
    <col min="7937" max="7937" width="12.375" style="1" customWidth="1"/>
    <col min="7938" max="7938" width="24.125" style="1" customWidth="1"/>
    <col min="7939" max="7939" width="10.375" style="1" customWidth="1"/>
    <col min="7940" max="7940" width="12" style="1" customWidth="1"/>
    <col min="7941" max="7942" width="15.375" style="1" customWidth="1"/>
    <col min="7943" max="7943" width="14.625" style="1" customWidth="1"/>
    <col min="7944" max="8192" width="9.125" style="1"/>
    <col min="8193" max="8193" width="12.375" style="1" customWidth="1"/>
    <col min="8194" max="8194" width="24.125" style="1" customWidth="1"/>
    <col min="8195" max="8195" width="10.375" style="1" customWidth="1"/>
    <col min="8196" max="8196" width="12" style="1" customWidth="1"/>
    <col min="8197" max="8198" width="15.375" style="1" customWidth="1"/>
    <col min="8199" max="8199" width="14.625" style="1" customWidth="1"/>
    <col min="8200" max="8448" width="9.125" style="1"/>
    <col min="8449" max="8449" width="12.375" style="1" customWidth="1"/>
    <col min="8450" max="8450" width="24.125" style="1" customWidth="1"/>
    <col min="8451" max="8451" width="10.375" style="1" customWidth="1"/>
    <col min="8452" max="8452" width="12" style="1" customWidth="1"/>
    <col min="8453" max="8454" width="15.375" style="1" customWidth="1"/>
    <col min="8455" max="8455" width="14.625" style="1" customWidth="1"/>
    <col min="8456" max="8704" width="9.125" style="1"/>
    <col min="8705" max="8705" width="12.375" style="1" customWidth="1"/>
    <col min="8706" max="8706" width="24.125" style="1" customWidth="1"/>
    <col min="8707" max="8707" width="10.375" style="1" customWidth="1"/>
    <col min="8708" max="8708" width="12" style="1" customWidth="1"/>
    <col min="8709" max="8710" width="15.375" style="1" customWidth="1"/>
    <col min="8711" max="8711" width="14.625" style="1" customWidth="1"/>
    <col min="8712" max="8960" width="9.125" style="1"/>
    <col min="8961" max="8961" width="12.375" style="1" customWidth="1"/>
    <col min="8962" max="8962" width="24.125" style="1" customWidth="1"/>
    <col min="8963" max="8963" width="10.375" style="1" customWidth="1"/>
    <col min="8964" max="8964" width="12" style="1" customWidth="1"/>
    <col min="8965" max="8966" width="15.375" style="1" customWidth="1"/>
    <col min="8967" max="8967" width="14.625" style="1" customWidth="1"/>
    <col min="8968" max="9216" width="9.125" style="1"/>
    <col min="9217" max="9217" width="12.375" style="1" customWidth="1"/>
    <col min="9218" max="9218" width="24.125" style="1" customWidth="1"/>
    <col min="9219" max="9219" width="10.375" style="1" customWidth="1"/>
    <col min="9220" max="9220" width="12" style="1" customWidth="1"/>
    <col min="9221" max="9222" width="15.375" style="1" customWidth="1"/>
    <col min="9223" max="9223" width="14.625" style="1" customWidth="1"/>
    <col min="9224" max="9472" width="9.125" style="1"/>
    <col min="9473" max="9473" width="12.375" style="1" customWidth="1"/>
    <col min="9474" max="9474" width="24.125" style="1" customWidth="1"/>
    <col min="9475" max="9475" width="10.375" style="1" customWidth="1"/>
    <col min="9476" max="9476" width="12" style="1" customWidth="1"/>
    <col min="9477" max="9478" width="15.375" style="1" customWidth="1"/>
    <col min="9479" max="9479" width="14.625" style="1" customWidth="1"/>
    <col min="9480" max="9728" width="9.125" style="1"/>
    <col min="9729" max="9729" width="12.375" style="1" customWidth="1"/>
    <col min="9730" max="9730" width="24.125" style="1" customWidth="1"/>
    <col min="9731" max="9731" width="10.375" style="1" customWidth="1"/>
    <col min="9732" max="9732" width="12" style="1" customWidth="1"/>
    <col min="9733" max="9734" width="15.375" style="1" customWidth="1"/>
    <col min="9735" max="9735" width="14.625" style="1" customWidth="1"/>
    <col min="9736" max="9984" width="9.125" style="1"/>
    <col min="9985" max="9985" width="12.375" style="1" customWidth="1"/>
    <col min="9986" max="9986" width="24.125" style="1" customWidth="1"/>
    <col min="9987" max="9987" width="10.375" style="1" customWidth="1"/>
    <col min="9988" max="9988" width="12" style="1" customWidth="1"/>
    <col min="9989" max="9990" width="15.375" style="1" customWidth="1"/>
    <col min="9991" max="9991" width="14.625" style="1" customWidth="1"/>
    <col min="9992" max="10240" width="9.125" style="1"/>
    <col min="10241" max="10241" width="12.375" style="1" customWidth="1"/>
    <col min="10242" max="10242" width="24.125" style="1" customWidth="1"/>
    <col min="10243" max="10243" width="10.375" style="1" customWidth="1"/>
    <col min="10244" max="10244" width="12" style="1" customWidth="1"/>
    <col min="10245" max="10246" width="15.375" style="1" customWidth="1"/>
    <col min="10247" max="10247" width="14.625" style="1" customWidth="1"/>
    <col min="10248" max="10496" width="9.125" style="1"/>
    <col min="10497" max="10497" width="12.375" style="1" customWidth="1"/>
    <col min="10498" max="10498" width="24.125" style="1" customWidth="1"/>
    <col min="10499" max="10499" width="10.375" style="1" customWidth="1"/>
    <col min="10500" max="10500" width="12" style="1" customWidth="1"/>
    <col min="10501" max="10502" width="15.375" style="1" customWidth="1"/>
    <col min="10503" max="10503" width="14.625" style="1" customWidth="1"/>
    <col min="10504" max="10752" width="9.125" style="1"/>
    <col min="10753" max="10753" width="12.375" style="1" customWidth="1"/>
    <col min="10754" max="10754" width="24.125" style="1" customWidth="1"/>
    <col min="10755" max="10755" width="10.375" style="1" customWidth="1"/>
    <col min="10756" max="10756" width="12" style="1" customWidth="1"/>
    <col min="10757" max="10758" width="15.375" style="1" customWidth="1"/>
    <col min="10759" max="10759" width="14.625" style="1" customWidth="1"/>
    <col min="10760" max="11008" width="9.125" style="1"/>
    <col min="11009" max="11009" width="12.375" style="1" customWidth="1"/>
    <col min="11010" max="11010" width="24.125" style="1" customWidth="1"/>
    <col min="11011" max="11011" width="10.375" style="1" customWidth="1"/>
    <col min="11012" max="11012" width="12" style="1" customWidth="1"/>
    <col min="11013" max="11014" width="15.375" style="1" customWidth="1"/>
    <col min="11015" max="11015" width="14.625" style="1" customWidth="1"/>
    <col min="11016" max="11264" width="9.125" style="1"/>
    <col min="11265" max="11265" width="12.375" style="1" customWidth="1"/>
    <col min="11266" max="11266" width="24.125" style="1" customWidth="1"/>
    <col min="11267" max="11267" width="10.375" style="1" customWidth="1"/>
    <col min="11268" max="11268" width="12" style="1" customWidth="1"/>
    <col min="11269" max="11270" width="15.375" style="1" customWidth="1"/>
    <col min="11271" max="11271" width="14.625" style="1" customWidth="1"/>
    <col min="11272" max="11520" width="9.125" style="1"/>
    <col min="11521" max="11521" width="12.375" style="1" customWidth="1"/>
    <col min="11522" max="11522" width="24.125" style="1" customWidth="1"/>
    <col min="11523" max="11523" width="10.375" style="1" customWidth="1"/>
    <col min="11524" max="11524" width="12" style="1" customWidth="1"/>
    <col min="11525" max="11526" width="15.375" style="1" customWidth="1"/>
    <col min="11527" max="11527" width="14.625" style="1" customWidth="1"/>
    <col min="11528" max="11776" width="9.125" style="1"/>
    <col min="11777" max="11777" width="12.375" style="1" customWidth="1"/>
    <col min="11778" max="11778" width="24.125" style="1" customWidth="1"/>
    <col min="11779" max="11779" width="10.375" style="1" customWidth="1"/>
    <col min="11780" max="11780" width="12" style="1" customWidth="1"/>
    <col min="11781" max="11782" width="15.375" style="1" customWidth="1"/>
    <col min="11783" max="11783" width="14.625" style="1" customWidth="1"/>
    <col min="11784" max="12032" width="9.125" style="1"/>
    <col min="12033" max="12033" width="12.375" style="1" customWidth="1"/>
    <col min="12034" max="12034" width="24.125" style="1" customWidth="1"/>
    <col min="12035" max="12035" width="10.375" style="1" customWidth="1"/>
    <col min="12036" max="12036" width="12" style="1" customWidth="1"/>
    <col min="12037" max="12038" width="15.375" style="1" customWidth="1"/>
    <col min="12039" max="12039" width="14.625" style="1" customWidth="1"/>
    <col min="12040" max="12288" width="9.125" style="1"/>
    <col min="12289" max="12289" width="12.375" style="1" customWidth="1"/>
    <col min="12290" max="12290" width="24.125" style="1" customWidth="1"/>
    <col min="12291" max="12291" width="10.375" style="1" customWidth="1"/>
    <col min="12292" max="12292" width="12" style="1" customWidth="1"/>
    <col min="12293" max="12294" width="15.375" style="1" customWidth="1"/>
    <col min="12295" max="12295" width="14.625" style="1" customWidth="1"/>
    <col min="12296" max="12544" width="9.125" style="1"/>
    <col min="12545" max="12545" width="12.375" style="1" customWidth="1"/>
    <col min="12546" max="12546" width="24.125" style="1" customWidth="1"/>
    <col min="12547" max="12547" width="10.375" style="1" customWidth="1"/>
    <col min="12548" max="12548" width="12" style="1" customWidth="1"/>
    <col min="12549" max="12550" width="15.375" style="1" customWidth="1"/>
    <col min="12551" max="12551" width="14.625" style="1" customWidth="1"/>
    <col min="12552" max="12800" width="9.125" style="1"/>
    <col min="12801" max="12801" width="12.375" style="1" customWidth="1"/>
    <col min="12802" max="12802" width="24.125" style="1" customWidth="1"/>
    <col min="12803" max="12803" width="10.375" style="1" customWidth="1"/>
    <col min="12804" max="12804" width="12" style="1" customWidth="1"/>
    <col min="12805" max="12806" width="15.375" style="1" customWidth="1"/>
    <col min="12807" max="12807" width="14.625" style="1" customWidth="1"/>
    <col min="12808" max="13056" width="9.125" style="1"/>
    <col min="13057" max="13057" width="12.375" style="1" customWidth="1"/>
    <col min="13058" max="13058" width="24.125" style="1" customWidth="1"/>
    <col min="13059" max="13059" width="10.375" style="1" customWidth="1"/>
    <col min="13060" max="13060" width="12" style="1" customWidth="1"/>
    <col min="13061" max="13062" width="15.375" style="1" customWidth="1"/>
    <col min="13063" max="13063" width="14.625" style="1" customWidth="1"/>
    <col min="13064" max="13312" width="9.125" style="1"/>
    <col min="13313" max="13313" width="12.375" style="1" customWidth="1"/>
    <col min="13314" max="13314" width="24.125" style="1" customWidth="1"/>
    <col min="13315" max="13315" width="10.375" style="1" customWidth="1"/>
    <col min="13316" max="13316" width="12" style="1" customWidth="1"/>
    <col min="13317" max="13318" width="15.375" style="1" customWidth="1"/>
    <col min="13319" max="13319" width="14.625" style="1" customWidth="1"/>
    <col min="13320" max="13568" width="9.125" style="1"/>
    <col min="13569" max="13569" width="12.375" style="1" customWidth="1"/>
    <col min="13570" max="13570" width="24.125" style="1" customWidth="1"/>
    <col min="13571" max="13571" width="10.375" style="1" customWidth="1"/>
    <col min="13572" max="13572" width="12" style="1" customWidth="1"/>
    <col min="13573" max="13574" width="15.375" style="1" customWidth="1"/>
    <col min="13575" max="13575" width="14.625" style="1" customWidth="1"/>
    <col min="13576" max="13824" width="9.125" style="1"/>
    <col min="13825" max="13825" width="12.375" style="1" customWidth="1"/>
    <col min="13826" max="13826" width="24.125" style="1" customWidth="1"/>
    <col min="13827" max="13827" width="10.375" style="1" customWidth="1"/>
    <col min="13828" max="13828" width="12" style="1" customWidth="1"/>
    <col min="13829" max="13830" width="15.375" style="1" customWidth="1"/>
    <col min="13831" max="13831" width="14.625" style="1" customWidth="1"/>
    <col min="13832" max="14080" width="9.125" style="1"/>
    <col min="14081" max="14081" width="12.375" style="1" customWidth="1"/>
    <col min="14082" max="14082" width="24.125" style="1" customWidth="1"/>
    <col min="14083" max="14083" width="10.375" style="1" customWidth="1"/>
    <col min="14084" max="14084" width="12" style="1" customWidth="1"/>
    <col min="14085" max="14086" width="15.375" style="1" customWidth="1"/>
    <col min="14087" max="14087" width="14.625" style="1" customWidth="1"/>
    <col min="14088" max="14336" width="9.125" style="1"/>
    <col min="14337" max="14337" width="12.375" style="1" customWidth="1"/>
    <col min="14338" max="14338" width="24.125" style="1" customWidth="1"/>
    <col min="14339" max="14339" width="10.375" style="1" customWidth="1"/>
    <col min="14340" max="14340" width="12" style="1" customWidth="1"/>
    <col min="14341" max="14342" width="15.375" style="1" customWidth="1"/>
    <col min="14343" max="14343" width="14.625" style="1" customWidth="1"/>
    <col min="14344" max="14592" width="9.125" style="1"/>
    <col min="14593" max="14593" width="12.375" style="1" customWidth="1"/>
    <col min="14594" max="14594" width="24.125" style="1" customWidth="1"/>
    <col min="14595" max="14595" width="10.375" style="1" customWidth="1"/>
    <col min="14596" max="14596" width="12" style="1" customWidth="1"/>
    <col min="14597" max="14598" width="15.375" style="1" customWidth="1"/>
    <col min="14599" max="14599" width="14.625" style="1" customWidth="1"/>
    <col min="14600" max="14848" width="9.125" style="1"/>
    <col min="14849" max="14849" width="12.375" style="1" customWidth="1"/>
    <col min="14850" max="14850" width="24.125" style="1" customWidth="1"/>
    <col min="14851" max="14851" width="10.375" style="1" customWidth="1"/>
    <col min="14852" max="14852" width="12" style="1" customWidth="1"/>
    <col min="14853" max="14854" width="15.375" style="1" customWidth="1"/>
    <col min="14855" max="14855" width="14.625" style="1" customWidth="1"/>
    <col min="14856" max="15104" width="9.125" style="1"/>
    <col min="15105" max="15105" width="12.375" style="1" customWidth="1"/>
    <col min="15106" max="15106" width="24.125" style="1" customWidth="1"/>
    <col min="15107" max="15107" width="10.375" style="1" customWidth="1"/>
    <col min="15108" max="15108" width="12" style="1" customWidth="1"/>
    <col min="15109" max="15110" width="15.375" style="1" customWidth="1"/>
    <col min="15111" max="15111" width="14.625" style="1" customWidth="1"/>
    <col min="15112" max="15360" width="9.125" style="1"/>
    <col min="15361" max="15361" width="12.375" style="1" customWidth="1"/>
    <col min="15362" max="15362" width="24.125" style="1" customWidth="1"/>
    <col min="15363" max="15363" width="10.375" style="1" customWidth="1"/>
    <col min="15364" max="15364" width="12" style="1" customWidth="1"/>
    <col min="15365" max="15366" width="15.375" style="1" customWidth="1"/>
    <col min="15367" max="15367" width="14.625" style="1" customWidth="1"/>
    <col min="15368" max="15616" width="9.125" style="1"/>
    <col min="15617" max="15617" width="12.375" style="1" customWidth="1"/>
    <col min="15618" max="15618" width="24.125" style="1" customWidth="1"/>
    <col min="15619" max="15619" width="10.375" style="1" customWidth="1"/>
    <col min="15620" max="15620" width="12" style="1" customWidth="1"/>
    <col min="15621" max="15622" width="15.375" style="1" customWidth="1"/>
    <col min="15623" max="15623" width="14.625" style="1" customWidth="1"/>
    <col min="15624" max="15872" width="9.125" style="1"/>
    <col min="15873" max="15873" width="12.375" style="1" customWidth="1"/>
    <col min="15874" max="15874" width="24.125" style="1" customWidth="1"/>
    <col min="15875" max="15875" width="10.375" style="1" customWidth="1"/>
    <col min="15876" max="15876" width="12" style="1" customWidth="1"/>
    <col min="15877" max="15878" width="15.375" style="1" customWidth="1"/>
    <col min="15879" max="15879" width="14.625" style="1" customWidth="1"/>
    <col min="15880" max="16128" width="9.125" style="1"/>
    <col min="16129" max="16129" width="12.375" style="1" customWidth="1"/>
    <col min="16130" max="16130" width="24.125" style="1" customWidth="1"/>
    <col min="16131" max="16131" width="10.375" style="1" customWidth="1"/>
    <col min="16132" max="16132" width="12" style="1" customWidth="1"/>
    <col min="16133" max="16134" width="15.375" style="1" customWidth="1"/>
    <col min="16135" max="16135" width="14.625" style="1" customWidth="1"/>
    <col min="16136" max="16384" width="9.125" style="1"/>
  </cols>
  <sheetData>
    <row r="1" spans="1:15">
      <c r="A1" s="2"/>
    </row>
    <row r="2" spans="1:15" ht="24">
      <c r="A2" s="221" t="s">
        <v>360</v>
      </c>
      <c r="B2" s="221"/>
      <c r="C2" s="221"/>
      <c r="D2" s="221"/>
      <c r="E2" s="221"/>
    </row>
    <row r="3" spans="1:15">
      <c r="A3" s="3"/>
      <c r="B3" s="3"/>
      <c r="C3" s="3"/>
      <c r="F3" s="4" t="s">
        <v>229</v>
      </c>
    </row>
    <row r="4" spans="1:15" ht="18.75">
      <c r="A4" s="230" t="s">
        <v>255</v>
      </c>
      <c r="B4" s="233" t="s">
        <v>256</v>
      </c>
      <c r="C4" s="222" t="s">
        <v>257</v>
      </c>
      <c r="D4" s="222"/>
      <c r="E4" s="222"/>
      <c r="F4" s="222"/>
    </row>
    <row r="5" spans="1:15" ht="18.75">
      <c r="A5" s="231"/>
      <c r="B5" s="231"/>
      <c r="C5" s="222" t="s">
        <v>258</v>
      </c>
      <c r="D5" s="223" t="s">
        <v>259</v>
      </c>
      <c r="E5" s="224"/>
      <c r="F5" s="225"/>
    </row>
    <row r="6" spans="1:15" ht="37.5">
      <c r="A6" s="232"/>
      <c r="B6" s="232"/>
      <c r="C6" s="222"/>
      <c r="D6" s="5" t="s">
        <v>260</v>
      </c>
      <c r="E6" s="5" t="s">
        <v>261</v>
      </c>
      <c r="F6" s="6" t="s">
        <v>262</v>
      </c>
    </row>
    <row r="7" spans="1:15" ht="18.75">
      <c r="A7" s="7" t="s">
        <v>263</v>
      </c>
      <c r="B7" s="7">
        <v>107800</v>
      </c>
      <c r="C7" s="7">
        <f>SUM(D7:F7)</f>
        <v>78378</v>
      </c>
      <c r="D7" s="7">
        <v>23420</v>
      </c>
      <c r="E7" s="7">
        <v>16965</v>
      </c>
      <c r="F7" s="7">
        <v>37993</v>
      </c>
    </row>
    <row r="8" spans="1:15" ht="18.75">
      <c r="A8" s="8"/>
      <c r="B8" s="8"/>
      <c r="C8" s="8"/>
      <c r="D8" s="8"/>
      <c r="E8" s="8"/>
      <c r="F8" s="8"/>
    </row>
    <row r="11" spans="1:15" ht="18.75">
      <c r="A11" s="230" t="s">
        <v>255</v>
      </c>
      <c r="B11" s="233" t="s">
        <v>264</v>
      </c>
      <c r="C11" s="265" t="s">
        <v>361</v>
      </c>
      <c r="D11" s="227"/>
      <c r="E11" s="227"/>
      <c r="F11" s="228"/>
      <c r="J11" s="1" t="s">
        <v>380</v>
      </c>
    </row>
    <row r="12" spans="1:15" ht="18.75">
      <c r="A12" s="231"/>
      <c r="B12" s="234"/>
      <c r="C12" s="230" t="s">
        <v>258</v>
      </c>
      <c r="D12" s="229" t="s">
        <v>265</v>
      </c>
      <c r="E12" s="224"/>
      <c r="F12" s="225"/>
    </row>
    <row r="13" spans="1:15" ht="37.5">
      <c r="A13" s="232"/>
      <c r="B13" s="235"/>
      <c r="C13" s="232"/>
      <c r="D13" s="6" t="s">
        <v>266</v>
      </c>
      <c r="E13" s="6" t="s">
        <v>267</v>
      </c>
      <c r="F13" s="6" t="s">
        <v>268</v>
      </c>
      <c r="L13" s="266" t="s">
        <v>379</v>
      </c>
      <c r="M13" s="266" t="s">
        <v>378</v>
      </c>
      <c r="N13" s="266" t="s">
        <v>377</v>
      </c>
      <c r="O13" s="266" t="s">
        <v>376</v>
      </c>
    </row>
    <row r="14" spans="1:15">
      <c r="A14" s="9" t="s">
        <v>263</v>
      </c>
      <c r="B14" s="10">
        <v>30000</v>
      </c>
      <c r="C14" s="11">
        <v>30000</v>
      </c>
      <c r="D14" s="11"/>
      <c r="E14" s="11">
        <v>30000</v>
      </c>
      <c r="F14" s="11"/>
      <c r="K14" s="1">
        <v>67489</v>
      </c>
      <c r="L14" s="1">
        <f>K14-M14</f>
        <v>56189</v>
      </c>
      <c r="M14" s="1">
        <v>11300</v>
      </c>
    </row>
    <row r="15" spans="1:15">
      <c r="J15" s="1" t="s">
        <v>375</v>
      </c>
      <c r="L15" s="1">
        <v>-6822</v>
      </c>
      <c r="N15" s="1">
        <v>6822</v>
      </c>
    </row>
    <row r="17" spans="10:15">
      <c r="J17" s="1" t="s">
        <v>374</v>
      </c>
      <c r="L17" s="1">
        <v>-3020</v>
      </c>
      <c r="M17" s="1">
        <v>-2260</v>
      </c>
      <c r="N17" s="1">
        <v>5280</v>
      </c>
    </row>
    <row r="18" spans="10:15">
      <c r="M18" s="1">
        <v>1400</v>
      </c>
    </row>
    <row r="19" spans="10:15">
      <c r="J19" s="1" t="s">
        <v>373</v>
      </c>
      <c r="L19" s="1">
        <v>-15897</v>
      </c>
      <c r="M19" s="1">
        <v>500</v>
      </c>
      <c r="N19" s="1">
        <v>15897</v>
      </c>
    </row>
    <row r="20" spans="10:15">
      <c r="K20" s="1">
        <f>SUM(L20:O20)</f>
        <v>69389</v>
      </c>
      <c r="L20" s="1">
        <f>SUM(L14:L19)</f>
        <v>30450</v>
      </c>
      <c r="M20" s="1">
        <f>SUM(M14:M19)</f>
        <v>10940</v>
      </c>
      <c r="N20" s="1">
        <f>SUM(N14:N19)</f>
        <v>27999</v>
      </c>
    </row>
    <row r="21" spans="10:15">
      <c r="K21" s="1">
        <f>SUM(M21:N21)</f>
        <v>0</v>
      </c>
    </row>
    <row r="22" spans="10:15">
      <c r="K22" s="1">
        <f>SUM(L22:O22)</f>
        <v>29204</v>
      </c>
      <c r="L22" s="1">
        <f>-1300-650-1750</f>
        <v>-3700</v>
      </c>
      <c r="M22" s="1">
        <f>8600-3390</f>
        <v>5210</v>
      </c>
      <c r="N22" s="1">
        <f>7800-1106</f>
        <v>6694</v>
      </c>
      <c r="O22" s="1">
        <v>21000</v>
      </c>
    </row>
    <row r="23" spans="10:15">
      <c r="J23" s="1" t="s">
        <v>372</v>
      </c>
      <c r="K23" s="1">
        <f>SUM(L23:O23)</f>
        <v>98593</v>
      </c>
      <c r="L23" s="1">
        <f>SUM(L20:L22)</f>
        <v>26750</v>
      </c>
      <c r="M23" s="1">
        <f>SUM(M20:M22)</f>
        <v>16150</v>
      </c>
      <c r="N23" s="1">
        <f>SUM(N20:N22)</f>
        <v>34693</v>
      </c>
      <c r="O23" s="1">
        <f>SUM(O20:O22)</f>
        <v>21000</v>
      </c>
    </row>
    <row r="24" spans="10:15">
      <c r="M24" s="1">
        <v>815</v>
      </c>
      <c r="O24" s="1">
        <f>9000+6900</f>
        <v>15900</v>
      </c>
    </row>
    <row r="25" spans="10:15">
      <c r="L25" s="1">
        <v>-3330</v>
      </c>
      <c r="N25" s="1">
        <v>3300</v>
      </c>
    </row>
    <row r="26" spans="10:15">
      <c r="L26" s="1">
        <v>-3300</v>
      </c>
      <c r="N26" s="1">
        <v>3300</v>
      </c>
    </row>
    <row r="27" spans="10:15">
      <c r="L27" s="1">
        <v>-5130</v>
      </c>
      <c r="N27" s="1">
        <v>5130</v>
      </c>
    </row>
    <row r="28" spans="10:15">
      <c r="L28" s="1">
        <v>-2770</v>
      </c>
      <c r="N28" s="1">
        <v>2770</v>
      </c>
    </row>
    <row r="29" spans="10:15">
      <c r="J29" s="1" t="s">
        <v>371</v>
      </c>
      <c r="K29" s="1">
        <f>SUM(L29:O29)</f>
        <v>115278</v>
      </c>
      <c r="L29" s="1">
        <f>SUM(L23:L28)</f>
        <v>12220</v>
      </c>
      <c r="M29" s="1">
        <f>SUM(M23:M28)</f>
        <v>16965</v>
      </c>
      <c r="N29" s="1">
        <f>SUM(N23:N28)</f>
        <v>49193</v>
      </c>
      <c r="O29" s="1">
        <f>SUM(O23:O28)</f>
        <v>36900</v>
      </c>
    </row>
  </sheetData>
  <mergeCells count="11">
    <mergeCell ref="A2:E2"/>
    <mergeCell ref="C4:F4"/>
    <mergeCell ref="D5:F5"/>
    <mergeCell ref="C11:F11"/>
    <mergeCell ref="D12:F12"/>
    <mergeCell ref="A4:A6"/>
    <mergeCell ref="A11:A13"/>
    <mergeCell ref="B4:B6"/>
    <mergeCell ref="B11:B13"/>
    <mergeCell ref="C5:C6"/>
    <mergeCell ref="C12:C13"/>
  </mergeCells>
  <phoneticPr fontId="50" type="noConversion"/>
  <printOptions horizontalCentered="1"/>
  <pageMargins left="0.70866141732283505" right="0.39370078740157499" top="0.74803149606299202" bottom="0.74803149606299202" header="0.31496062992126" footer="0.31496062992126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N122"/>
  <sheetViews>
    <sheetView showZeros="0" view="pageBreakPreview" zoomScale="82" zoomScaleNormal="110" workbookViewId="0">
      <pane xSplit="1" ySplit="5" topLeftCell="B27" activePane="bottomRight" state="frozen"/>
      <selection pane="topRight"/>
      <selection pane="bottomLeft"/>
      <selection pane="bottomRight" activeCell="A25" sqref="A25"/>
    </sheetView>
  </sheetViews>
  <sheetFormatPr defaultColWidth="9" defaultRowHeight="14.25"/>
  <cols>
    <col min="1" max="1" width="28.375" style="89" customWidth="1"/>
    <col min="2" max="2" width="12" style="89" customWidth="1"/>
    <col min="3" max="3" width="14.375" style="89" customWidth="1"/>
    <col min="4" max="4" width="12.125" style="89" customWidth="1"/>
    <col min="5" max="5" width="10.625" style="89" hidden="1" customWidth="1"/>
    <col min="6" max="6" width="11.875" style="89" customWidth="1"/>
    <col min="7" max="7" width="12.125" style="89" customWidth="1"/>
    <col min="8" max="8" width="10.375" style="89" customWidth="1"/>
    <col min="9" max="10" width="9" style="89"/>
    <col min="11" max="11" width="12.625" style="89" customWidth="1"/>
    <col min="12" max="12" width="9" style="89"/>
    <col min="13" max="14" width="11.375" style="89" customWidth="1"/>
    <col min="15" max="16384" width="9" style="89"/>
  </cols>
  <sheetData>
    <row r="1" spans="1:14" ht="20.25">
      <c r="A1" s="73"/>
    </row>
    <row r="2" spans="1:14" ht="43.5" customHeight="1">
      <c r="A2" s="188" t="s">
        <v>33</v>
      </c>
      <c r="B2" s="188"/>
      <c r="C2" s="188"/>
      <c r="D2" s="188"/>
      <c r="E2" s="188"/>
      <c r="F2" s="188"/>
      <c r="G2" s="188"/>
    </row>
    <row r="3" spans="1:14" ht="24.75" customHeight="1">
      <c r="A3" s="195"/>
      <c r="B3" s="195"/>
      <c r="C3" s="195"/>
      <c r="D3" s="195"/>
      <c r="E3" s="195"/>
      <c r="F3" s="189" t="s">
        <v>34</v>
      </c>
      <c r="G3" s="189"/>
    </row>
    <row r="4" spans="1:14" ht="21.75" customHeight="1">
      <c r="A4" s="191" t="s">
        <v>35</v>
      </c>
      <c r="B4" s="192" t="s">
        <v>3</v>
      </c>
      <c r="C4" s="192" t="s">
        <v>36</v>
      </c>
      <c r="D4" s="193" t="s">
        <v>6</v>
      </c>
      <c r="E4" s="192" t="s">
        <v>7</v>
      </c>
      <c r="F4" s="192" t="s">
        <v>37</v>
      </c>
      <c r="G4" s="193" t="s">
        <v>8</v>
      </c>
    </row>
    <row r="5" spans="1:14" ht="21" customHeight="1">
      <c r="A5" s="191"/>
      <c r="B5" s="192"/>
      <c r="C5" s="192"/>
      <c r="D5" s="196"/>
      <c r="E5" s="192"/>
      <c r="F5" s="192"/>
      <c r="G5" s="194"/>
      <c r="H5" s="89" t="s">
        <v>38</v>
      </c>
    </row>
    <row r="6" spans="1:14" ht="28.5" customHeight="1">
      <c r="A6" s="169" t="s">
        <v>39</v>
      </c>
      <c r="B6" s="40">
        <f>SUM(B7:B28)</f>
        <v>211690</v>
      </c>
      <c r="C6" s="170">
        <f>SUM(C7:C28)</f>
        <v>262223</v>
      </c>
      <c r="D6" s="170">
        <f>SUM(D7:D28)</f>
        <v>236867</v>
      </c>
      <c r="E6" s="171" t="e">
        <f>#REF!/B6*100</f>
        <v>#REF!</v>
      </c>
      <c r="F6" s="172">
        <f>D6/C6*100</f>
        <v>90.330367664163703</v>
      </c>
      <c r="G6" s="173">
        <f>D6/H6*100-100</f>
        <v>1.52007127445302E-2</v>
      </c>
      <c r="H6" s="170">
        <f>SUM(H7:H28)</f>
        <v>236831</v>
      </c>
      <c r="K6" s="180">
        <f>D6-16018</f>
        <v>220849</v>
      </c>
      <c r="L6" s="89">
        <f>K6/H6*100-100</f>
        <v>-6.7482719745303701</v>
      </c>
    </row>
    <row r="7" spans="1:14" ht="28.5" customHeight="1">
      <c r="A7" s="106" t="s">
        <v>40</v>
      </c>
      <c r="B7" s="174">
        <v>39425</v>
      </c>
      <c r="C7" s="175">
        <v>33053</v>
      </c>
      <c r="D7" s="175">
        <v>32958</v>
      </c>
      <c r="E7" s="176" t="e">
        <f>#REF!/B7*100</f>
        <v>#REF!</v>
      </c>
      <c r="F7" s="177">
        <f>D7/C7*100</f>
        <v>99.712582821529097</v>
      </c>
      <c r="G7" s="176">
        <f>D7/H7*100-100</f>
        <v>-4.1166031478195002</v>
      </c>
      <c r="H7" s="175">
        <v>34373</v>
      </c>
    </row>
    <row r="8" spans="1:14" ht="28.5" customHeight="1">
      <c r="A8" s="106" t="s">
        <v>41</v>
      </c>
      <c r="B8" s="174">
        <v>420</v>
      </c>
      <c r="C8" s="175">
        <v>388</v>
      </c>
      <c r="D8" s="175">
        <v>329</v>
      </c>
      <c r="E8" s="117" t="e">
        <f>#REF!/B8*100</f>
        <v>#REF!</v>
      </c>
      <c r="F8" s="177">
        <f>D8/C8*100</f>
        <v>84.793814432989706</v>
      </c>
      <c r="G8" s="176">
        <f t="shared" ref="G8:G20" si="0">D8/H8*100-100</f>
        <v>-93.653549382716093</v>
      </c>
      <c r="H8" s="175">
        <v>5184</v>
      </c>
    </row>
    <row r="9" spans="1:14" ht="28.5" customHeight="1">
      <c r="A9" s="106" t="s">
        <v>42</v>
      </c>
      <c r="B9" s="174">
        <v>35687</v>
      </c>
      <c r="C9" s="175">
        <v>36206</v>
      </c>
      <c r="D9" s="175">
        <v>29132</v>
      </c>
      <c r="E9" s="117" t="e">
        <f>#REF!/B9*100</f>
        <v>#REF!</v>
      </c>
      <c r="F9" s="177">
        <f t="shared" ref="F9:F28" si="1">D9/C9*100</f>
        <v>80.461801911285406</v>
      </c>
      <c r="G9" s="176">
        <f t="shared" si="0"/>
        <v>-16.822750114207398</v>
      </c>
      <c r="H9" s="175">
        <v>35024</v>
      </c>
      <c r="M9" s="89">
        <v>23050.62</v>
      </c>
    </row>
    <row r="10" spans="1:14" ht="28.5" customHeight="1">
      <c r="A10" s="106" t="s">
        <v>43</v>
      </c>
      <c r="B10" s="174">
        <v>3110</v>
      </c>
      <c r="C10" s="175">
        <v>9685</v>
      </c>
      <c r="D10" s="175">
        <v>9666</v>
      </c>
      <c r="E10" s="117" t="e">
        <f>#REF!/B10*100</f>
        <v>#REF!</v>
      </c>
      <c r="F10" s="177">
        <f t="shared" si="1"/>
        <v>99.803820340733097</v>
      </c>
      <c r="G10" s="176">
        <f t="shared" si="0"/>
        <v>1.6938453445555</v>
      </c>
      <c r="H10" s="175">
        <v>9505</v>
      </c>
      <c r="K10" s="180">
        <f>M9-D9</f>
        <v>-6081.38</v>
      </c>
      <c r="M10" s="89">
        <f>M9/D9*100-100</f>
        <v>-20.8752574488535</v>
      </c>
    </row>
    <row r="11" spans="1:14" ht="28.5" customHeight="1">
      <c r="A11" s="187" t="s">
        <v>362</v>
      </c>
      <c r="B11" s="174">
        <v>894</v>
      </c>
      <c r="C11" s="175">
        <v>760</v>
      </c>
      <c r="D11" s="175">
        <v>638</v>
      </c>
      <c r="E11" s="117" t="e">
        <f>#REF!/B11*100</f>
        <v>#REF!</v>
      </c>
      <c r="F11" s="177">
        <f t="shared" si="1"/>
        <v>83.947368421052602</v>
      </c>
      <c r="G11" s="176">
        <f t="shared" si="0"/>
        <v>-27.002288329519502</v>
      </c>
      <c r="H11" s="175">
        <v>874</v>
      </c>
    </row>
    <row r="12" spans="1:14" ht="28.5" customHeight="1">
      <c r="A12" s="106" t="s">
        <v>45</v>
      </c>
      <c r="B12" s="174">
        <v>21618</v>
      </c>
      <c r="C12" s="175">
        <v>25059</v>
      </c>
      <c r="D12" s="175">
        <v>22896</v>
      </c>
      <c r="E12" s="117" t="e">
        <f>#REF!/B12*100</f>
        <v>#REF!</v>
      </c>
      <c r="F12" s="177">
        <f t="shared" si="1"/>
        <v>91.368370645277096</v>
      </c>
      <c r="G12" s="176">
        <f t="shared" si="0"/>
        <v>-11.5438108484006</v>
      </c>
      <c r="H12" s="175">
        <v>25884</v>
      </c>
      <c r="J12" s="89">
        <f>15331/H12*100-100</f>
        <v>-40.770360067995703</v>
      </c>
      <c r="M12" s="180">
        <f>H12-14398</f>
        <v>11486</v>
      </c>
      <c r="N12" s="89">
        <f>D12/M12*100-100</f>
        <v>99.338324917290606</v>
      </c>
    </row>
    <row r="13" spans="1:14" ht="28.5" customHeight="1">
      <c r="A13" s="187" t="s">
        <v>363</v>
      </c>
      <c r="B13" s="174">
        <v>22544</v>
      </c>
      <c r="C13" s="175">
        <v>17114</v>
      </c>
      <c r="D13" s="175">
        <v>15631</v>
      </c>
      <c r="E13" s="117" t="e">
        <f>#REF!/B13*100</f>
        <v>#REF!</v>
      </c>
      <c r="F13" s="177">
        <f t="shared" si="1"/>
        <v>91.334579876124806</v>
      </c>
      <c r="G13" s="176">
        <f t="shared" si="0"/>
        <v>-29.8869651027182</v>
      </c>
      <c r="H13" s="175">
        <v>22294</v>
      </c>
      <c r="J13" s="89">
        <v>31414</v>
      </c>
      <c r="K13" s="180"/>
    </row>
    <row r="14" spans="1:14" ht="28.5" customHeight="1">
      <c r="A14" s="106" t="s">
        <v>46</v>
      </c>
      <c r="B14" s="174">
        <v>2015</v>
      </c>
      <c r="C14" s="175">
        <v>3428</v>
      </c>
      <c r="D14" s="175">
        <v>1322</v>
      </c>
      <c r="E14" s="117" t="e">
        <f>#REF!/B14*100</f>
        <v>#REF!</v>
      </c>
      <c r="F14" s="177">
        <f t="shared" si="1"/>
        <v>38.564760793465602</v>
      </c>
      <c r="G14" s="176">
        <f t="shared" si="0"/>
        <v>-80.114320096269594</v>
      </c>
      <c r="H14" s="175">
        <v>6648</v>
      </c>
      <c r="J14" s="89">
        <f>D14/H14</f>
        <v>0.19885679903730399</v>
      </c>
    </row>
    <row r="15" spans="1:14" ht="28.5" customHeight="1">
      <c r="A15" s="187" t="s">
        <v>364</v>
      </c>
      <c r="B15" s="174">
        <v>61769</v>
      </c>
      <c r="C15" s="175">
        <v>110874</v>
      </c>
      <c r="D15" s="175">
        <v>107344</v>
      </c>
      <c r="E15" s="117" t="e">
        <f>#REF!/B15*100</f>
        <v>#REF!</v>
      </c>
      <c r="F15" s="177">
        <f t="shared" si="1"/>
        <v>96.8162057831412</v>
      </c>
      <c r="G15" s="176">
        <f t="shared" si="0"/>
        <v>46.648815541408197</v>
      </c>
      <c r="H15" s="175">
        <v>73198</v>
      </c>
    </row>
    <row r="16" spans="1:14" ht="28.5" customHeight="1">
      <c r="A16" s="187" t="s">
        <v>365</v>
      </c>
      <c r="B16" s="174">
        <v>1701</v>
      </c>
      <c r="C16" s="175">
        <v>1558</v>
      </c>
      <c r="D16" s="175">
        <v>1269</v>
      </c>
      <c r="E16" s="117" t="e">
        <f>#REF!/B16*100</f>
        <v>#REF!</v>
      </c>
      <c r="F16" s="177">
        <f t="shared" si="1"/>
        <v>81.450577663671396</v>
      </c>
      <c r="G16" s="176">
        <f t="shared" si="0"/>
        <v>-28.305084745762699</v>
      </c>
      <c r="H16" s="175">
        <v>1770</v>
      </c>
    </row>
    <row r="17" spans="1:8" ht="28.5" customHeight="1">
      <c r="A17" s="106" t="s">
        <v>47</v>
      </c>
      <c r="B17" s="174">
        <v>137</v>
      </c>
      <c r="C17" s="175">
        <v>348</v>
      </c>
      <c r="D17" s="175">
        <v>143</v>
      </c>
      <c r="E17" s="117" t="e">
        <f>#REF!/B17*100</f>
        <v>#REF!</v>
      </c>
      <c r="F17" s="177">
        <f t="shared" si="1"/>
        <v>41.091954022988503</v>
      </c>
      <c r="G17" s="176">
        <f t="shared" si="0"/>
        <v>-76.747967479674799</v>
      </c>
      <c r="H17" s="175">
        <v>615</v>
      </c>
    </row>
    <row r="18" spans="1:8" ht="28.5" customHeight="1">
      <c r="A18" s="187" t="s">
        <v>366</v>
      </c>
      <c r="B18" s="174">
        <v>643</v>
      </c>
      <c r="C18" s="175">
        <v>372</v>
      </c>
      <c r="D18" s="175">
        <v>372</v>
      </c>
      <c r="E18" s="117" t="e">
        <f>#REF!/B18*100</f>
        <v>#REF!</v>
      </c>
      <c r="F18" s="177">
        <f t="shared" si="1"/>
        <v>100</v>
      </c>
      <c r="G18" s="176">
        <f t="shared" si="0"/>
        <v>-16.778523489932901</v>
      </c>
      <c r="H18" s="175">
        <v>447</v>
      </c>
    </row>
    <row r="19" spans="1:8" ht="28.5" customHeight="1">
      <c r="A19" s="187" t="s">
        <v>367</v>
      </c>
      <c r="B19" s="174"/>
      <c r="C19" s="175">
        <v>1268</v>
      </c>
      <c r="D19" s="175">
        <v>999</v>
      </c>
      <c r="E19" s="117"/>
      <c r="F19" s="177">
        <f t="shared" si="1"/>
        <v>78.785488958990499</v>
      </c>
      <c r="G19" s="176">
        <f t="shared" si="0"/>
        <v>-0.299401197604794</v>
      </c>
      <c r="H19" s="175">
        <v>1002</v>
      </c>
    </row>
    <row r="20" spans="1:8" ht="28.5" customHeight="1">
      <c r="A20" s="106" t="s">
        <v>48</v>
      </c>
      <c r="B20" s="174">
        <v>151</v>
      </c>
      <c r="C20" s="175">
        <v>64</v>
      </c>
      <c r="D20" s="175">
        <v>64</v>
      </c>
      <c r="E20" s="117"/>
      <c r="F20" s="177">
        <f t="shared" si="1"/>
        <v>100</v>
      </c>
      <c r="G20" s="176">
        <f t="shared" si="0"/>
        <v>-31.914893617021299</v>
      </c>
      <c r="H20" s="175">
        <v>94</v>
      </c>
    </row>
    <row r="21" spans="1:8" ht="28.5" customHeight="1">
      <c r="A21" s="187" t="s">
        <v>368</v>
      </c>
      <c r="B21" s="174">
        <v>13635</v>
      </c>
      <c r="C21" s="175">
        <v>18193</v>
      </c>
      <c r="D21" s="175">
        <v>10278</v>
      </c>
      <c r="E21" s="117" t="e">
        <f>#REF!/#REF!*100</f>
        <v>#REF!</v>
      </c>
      <c r="F21" s="177">
        <f t="shared" si="1"/>
        <v>56.494256032540001</v>
      </c>
      <c r="G21" s="176">
        <f t="shared" ref="G21:G28" si="2">D21/H21*100-100</f>
        <v>-34.755284707674697</v>
      </c>
      <c r="H21" s="175">
        <v>15753</v>
      </c>
    </row>
    <row r="22" spans="1:8" ht="28.5" customHeight="1">
      <c r="A22" s="187" t="s">
        <v>369</v>
      </c>
      <c r="B22" s="174"/>
      <c r="C22" s="175"/>
      <c r="D22" s="175"/>
      <c r="E22" s="117"/>
      <c r="F22" s="177"/>
      <c r="G22" s="176"/>
      <c r="H22" s="175">
        <v>398</v>
      </c>
    </row>
    <row r="23" spans="1:8" ht="28.5" customHeight="1">
      <c r="A23" s="178" t="s">
        <v>370</v>
      </c>
      <c r="B23" s="174">
        <v>2058</v>
      </c>
      <c r="C23" s="179">
        <v>1139</v>
      </c>
      <c r="D23" s="179">
        <v>1112</v>
      </c>
      <c r="E23" s="117"/>
      <c r="F23" s="177">
        <f t="shared" si="1"/>
        <v>97.629499561018406</v>
      </c>
      <c r="G23" s="176">
        <f t="shared" si="2"/>
        <v>3.3457249070631998</v>
      </c>
      <c r="H23" s="179">
        <v>1076</v>
      </c>
    </row>
    <row r="24" spans="1:8" ht="28.5" customHeight="1">
      <c r="A24" s="178" t="s">
        <v>49</v>
      </c>
      <c r="B24" s="174">
        <v>1000</v>
      </c>
      <c r="C24" s="179"/>
      <c r="D24" s="179"/>
      <c r="E24" s="117"/>
      <c r="F24" s="177"/>
      <c r="G24" s="176"/>
      <c r="H24" s="179"/>
    </row>
    <row r="25" spans="1:8" ht="28.5" customHeight="1">
      <c r="A25" s="106" t="s">
        <v>50</v>
      </c>
      <c r="B25" s="174">
        <v>2000</v>
      </c>
      <c r="C25" s="175"/>
      <c r="D25" s="24"/>
      <c r="E25" s="117" t="e">
        <f>#REF!/B21*100</f>
        <v>#REF!</v>
      </c>
      <c r="F25" s="177"/>
      <c r="G25" s="176"/>
      <c r="H25" s="24"/>
    </row>
    <row r="26" spans="1:8" ht="28.5" customHeight="1">
      <c r="A26" s="106" t="s">
        <v>51</v>
      </c>
      <c r="B26" s="174">
        <v>96</v>
      </c>
      <c r="C26" s="175"/>
      <c r="D26" s="24"/>
      <c r="E26" s="117"/>
      <c r="F26" s="177"/>
      <c r="G26" s="176"/>
      <c r="H26" s="24"/>
    </row>
    <row r="27" spans="1:8" ht="28.5" customHeight="1">
      <c r="A27" s="106" t="s">
        <v>52</v>
      </c>
      <c r="B27" s="174">
        <v>2500</v>
      </c>
      <c r="C27" s="54">
        <v>2478</v>
      </c>
      <c r="D27" s="24">
        <v>2478</v>
      </c>
      <c r="E27" s="117"/>
      <c r="F27" s="177">
        <f t="shared" si="1"/>
        <v>100</v>
      </c>
      <c r="G27" s="176">
        <f t="shared" si="2"/>
        <v>2.3121387283237</v>
      </c>
      <c r="H27" s="24">
        <v>2422</v>
      </c>
    </row>
    <row r="28" spans="1:8" ht="28.5" customHeight="1">
      <c r="A28" s="106" t="s">
        <v>53</v>
      </c>
      <c r="B28" s="174">
        <v>287</v>
      </c>
      <c r="C28" s="54">
        <v>236</v>
      </c>
      <c r="D28" s="24">
        <v>236</v>
      </c>
      <c r="E28" s="117"/>
      <c r="F28" s="177">
        <f t="shared" si="1"/>
        <v>100</v>
      </c>
      <c r="G28" s="176">
        <f t="shared" si="2"/>
        <v>-12.592592592592601</v>
      </c>
      <c r="H28" s="24">
        <v>270</v>
      </c>
    </row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</sheetData>
  <mergeCells count="10">
    <mergeCell ref="A2:G2"/>
    <mergeCell ref="A3:E3"/>
    <mergeCell ref="F3:G3"/>
    <mergeCell ref="A4:A5"/>
    <mergeCell ref="B4:B5"/>
    <mergeCell ref="C4:C5"/>
    <mergeCell ref="D4:D5"/>
    <mergeCell ref="E4:E5"/>
    <mergeCell ref="F4:F5"/>
    <mergeCell ref="G4:G5"/>
  </mergeCells>
  <phoneticPr fontId="50" type="noConversion"/>
  <printOptions horizontalCentered="1"/>
  <pageMargins left="0.70866141732283505" right="0.70866141732283505" top="0.74803149606299202" bottom="0.74803149606299202" header="0.31496062992126" footer="0.31496062992126"/>
  <pageSetup paperSize="9" scale="98" firstPageNumber="4294963191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E51"/>
  <sheetViews>
    <sheetView showZeros="0" view="pageBreakPreview" topLeftCell="A10" zoomScale="110" zoomScaleNormal="100" workbookViewId="0">
      <selection activeCell="B11" sqref="B11"/>
    </sheetView>
  </sheetViews>
  <sheetFormatPr defaultColWidth="9.125" defaultRowHeight="12.75"/>
  <cols>
    <col min="1" max="1" width="34.125" style="3" customWidth="1"/>
    <col min="2" max="2" width="16" style="146" customWidth="1"/>
    <col min="3" max="3" width="9.375" style="3" customWidth="1"/>
    <col min="4" max="4" width="16.375" style="3" customWidth="1"/>
    <col min="5" max="5" width="6.375" style="3" hidden="1" customWidth="1"/>
    <col min="6" max="16384" width="9.125" style="3"/>
  </cols>
  <sheetData>
    <row r="1" spans="1:5" ht="33.75" customHeight="1">
      <c r="A1" s="62"/>
    </row>
    <row r="2" spans="1:5" ht="17.45" customHeight="1">
      <c r="A2" s="199" t="s">
        <v>54</v>
      </c>
      <c r="B2" s="199"/>
      <c r="C2" s="199"/>
      <c r="D2" s="199"/>
      <c r="E2" s="199"/>
    </row>
    <row r="3" spans="1:5" ht="33" customHeight="1">
      <c r="A3" s="199"/>
      <c r="B3" s="199"/>
      <c r="C3" s="199"/>
      <c r="D3" s="199"/>
      <c r="E3" s="199"/>
    </row>
    <row r="4" spans="1:5" ht="14.25" customHeight="1">
      <c r="A4" s="147"/>
      <c r="C4" s="200" t="s">
        <v>55</v>
      </c>
      <c r="D4" s="200"/>
    </row>
    <row r="5" spans="1:5" ht="17.25" customHeight="1">
      <c r="A5" s="201" t="s">
        <v>56</v>
      </c>
      <c r="B5" s="203" t="s">
        <v>57</v>
      </c>
      <c r="C5" s="205" t="s">
        <v>58</v>
      </c>
      <c r="D5" s="205" t="s">
        <v>59</v>
      </c>
      <c r="E5" s="197"/>
    </row>
    <row r="6" spans="1:5" ht="17.25" customHeight="1">
      <c r="A6" s="202"/>
      <c r="B6" s="204"/>
      <c r="C6" s="206"/>
      <c r="D6" s="206"/>
      <c r="E6" s="198"/>
    </row>
    <row r="7" spans="1:5" ht="13.5" customHeight="1">
      <c r="A7" s="148" t="s">
        <v>60</v>
      </c>
      <c r="B7" s="149">
        <f>SUM(B8,B14,B30)</f>
        <v>74417.210000000006</v>
      </c>
      <c r="C7" s="149">
        <f>SUM(C8,C14,C30)</f>
        <v>88232</v>
      </c>
      <c r="D7" s="150">
        <f>B7/C7*100-100</f>
        <v>-15.6573465409375</v>
      </c>
      <c r="E7" s="151">
        <f>B7-C7</f>
        <v>-13814.79</v>
      </c>
    </row>
    <row r="8" spans="1:5" ht="13.5" customHeight="1">
      <c r="A8" s="152" t="s">
        <v>61</v>
      </c>
      <c r="B8" s="149">
        <f>SUM(B9:B13)</f>
        <v>8538</v>
      </c>
      <c r="C8" s="149">
        <f>SUM(C9:C13)</f>
        <v>8538</v>
      </c>
      <c r="D8" s="150">
        <f t="shared" ref="D8:D48" si="0">B8/C8*100-100</f>
        <v>0</v>
      </c>
      <c r="E8" s="151">
        <f>B8-C8</f>
        <v>0</v>
      </c>
    </row>
    <row r="9" spans="1:5" ht="13.5" customHeight="1">
      <c r="A9" s="153" t="s">
        <v>62</v>
      </c>
      <c r="B9" s="154">
        <v>5244</v>
      </c>
      <c r="C9" s="155">
        <v>5244</v>
      </c>
      <c r="D9" s="150">
        <f t="shared" si="0"/>
        <v>0</v>
      </c>
      <c r="E9" s="151"/>
    </row>
    <row r="10" spans="1:5" ht="13.5" customHeight="1">
      <c r="A10" s="153" t="s">
        <v>63</v>
      </c>
      <c r="B10" s="154">
        <v>1212</v>
      </c>
      <c r="C10" s="155">
        <v>1212</v>
      </c>
      <c r="D10" s="150">
        <f t="shared" si="0"/>
        <v>0</v>
      </c>
      <c r="E10" s="151"/>
    </row>
    <row r="11" spans="1:5" ht="13.5" customHeight="1">
      <c r="A11" s="153" t="s">
        <v>64</v>
      </c>
      <c r="B11" s="154">
        <v>501</v>
      </c>
      <c r="C11" s="155">
        <v>501</v>
      </c>
      <c r="D11" s="150">
        <f t="shared" si="0"/>
        <v>0</v>
      </c>
      <c r="E11" s="151"/>
    </row>
    <row r="12" spans="1:5" ht="13.5" customHeight="1">
      <c r="A12" s="153" t="s">
        <v>65</v>
      </c>
      <c r="B12" s="154">
        <v>1534</v>
      </c>
      <c r="C12" s="155">
        <v>1534</v>
      </c>
      <c r="D12" s="150">
        <f t="shared" si="0"/>
        <v>0</v>
      </c>
      <c r="E12" s="151"/>
    </row>
    <row r="13" spans="1:5" ht="13.5" customHeight="1">
      <c r="A13" s="153" t="s">
        <v>66</v>
      </c>
      <c r="B13" s="154">
        <v>47</v>
      </c>
      <c r="C13" s="155">
        <v>47</v>
      </c>
      <c r="D13" s="150">
        <f t="shared" si="0"/>
        <v>0</v>
      </c>
      <c r="E13" s="151"/>
    </row>
    <row r="14" spans="1:5" ht="13.5" customHeight="1">
      <c r="A14" s="148" t="s">
        <v>67</v>
      </c>
      <c r="B14" s="156">
        <f>SUM(B15:B29)</f>
        <v>42777</v>
      </c>
      <c r="C14" s="156">
        <f>SUM(C15:C29)</f>
        <v>56571</v>
      </c>
      <c r="D14" s="150">
        <f t="shared" si="0"/>
        <v>-24.383518056955001</v>
      </c>
      <c r="E14" s="157">
        <f>B14-C14</f>
        <v>-13794</v>
      </c>
    </row>
    <row r="15" spans="1:5" ht="13.5" customHeight="1">
      <c r="A15" s="136" t="s">
        <v>68</v>
      </c>
      <c r="B15" s="154">
        <v>2143</v>
      </c>
      <c r="C15" s="154">
        <v>9863</v>
      </c>
      <c r="D15" s="150">
        <f t="shared" si="0"/>
        <v>-78.272330933793</v>
      </c>
      <c r="E15" s="157">
        <f t="shared" ref="E15" si="1">B15-C15</f>
        <v>-7720</v>
      </c>
    </row>
    <row r="16" spans="1:5" ht="13.5" customHeight="1">
      <c r="A16" s="136" t="s">
        <v>69</v>
      </c>
      <c r="B16" s="154">
        <v>812</v>
      </c>
      <c r="D16" s="150"/>
      <c r="E16" s="157"/>
    </row>
    <row r="17" spans="1:5" ht="17.45" customHeight="1">
      <c r="A17" s="136" t="s">
        <v>70</v>
      </c>
      <c r="B17" s="154">
        <v>16857</v>
      </c>
      <c r="C17" s="154">
        <v>15654</v>
      </c>
      <c r="D17" s="150">
        <f t="shared" si="0"/>
        <v>7.6849367573783098</v>
      </c>
      <c r="E17" s="157" t="e">
        <f>#REF!-#REF!</f>
        <v>#REF!</v>
      </c>
    </row>
    <row r="18" spans="1:5" ht="17.45" customHeight="1">
      <c r="A18" s="136" t="s">
        <v>71</v>
      </c>
      <c r="B18" s="154">
        <v>1889</v>
      </c>
      <c r="C18" s="154">
        <v>1889</v>
      </c>
      <c r="D18" s="150">
        <f t="shared" si="0"/>
        <v>0</v>
      </c>
      <c r="E18" s="157">
        <f>B17-C19</f>
        <v>16248</v>
      </c>
    </row>
    <row r="19" spans="1:5" ht="13.5" customHeight="1">
      <c r="A19" s="136" t="s">
        <v>72</v>
      </c>
      <c r="B19" s="154">
        <v>77</v>
      </c>
      <c r="C19" s="154">
        <v>609</v>
      </c>
      <c r="D19" s="150">
        <f t="shared" si="0"/>
        <v>-87.356321839080493</v>
      </c>
      <c r="E19" s="157">
        <f t="shared" ref="E19:E26" si="2">B19-C20</f>
        <v>-3432</v>
      </c>
    </row>
    <row r="20" spans="1:5" ht="13.5" customHeight="1">
      <c r="A20" s="136" t="s">
        <v>73</v>
      </c>
      <c r="B20" s="154">
        <v>3699</v>
      </c>
      <c r="C20" s="154">
        <v>3509</v>
      </c>
      <c r="D20" s="150">
        <f t="shared" si="0"/>
        <v>5.4146480478768799</v>
      </c>
      <c r="E20" s="157">
        <f t="shared" si="2"/>
        <v>3692</v>
      </c>
    </row>
    <row r="21" spans="1:5" ht="13.5" customHeight="1">
      <c r="A21" s="136" t="s">
        <v>74</v>
      </c>
      <c r="B21" s="154"/>
      <c r="C21" s="154">
        <v>7</v>
      </c>
      <c r="D21" s="150">
        <f t="shared" si="0"/>
        <v>-100</v>
      </c>
      <c r="E21" s="157">
        <f t="shared" si="2"/>
        <v>-37</v>
      </c>
    </row>
    <row r="22" spans="1:5" ht="13.5" customHeight="1">
      <c r="A22" s="136" t="s">
        <v>75</v>
      </c>
      <c r="B22" s="154">
        <v>57</v>
      </c>
      <c r="C22" s="154">
        <v>37</v>
      </c>
      <c r="D22" s="150">
        <f t="shared" si="0"/>
        <v>54.054054054054099</v>
      </c>
      <c r="E22" s="157">
        <f t="shared" si="2"/>
        <v>-7562</v>
      </c>
    </row>
    <row r="23" spans="1:5" ht="13.5" customHeight="1">
      <c r="A23" s="136" t="s">
        <v>76</v>
      </c>
      <c r="B23" s="154">
        <v>8209</v>
      </c>
      <c r="C23" s="154">
        <v>7619</v>
      </c>
      <c r="D23" s="150">
        <f t="shared" si="0"/>
        <v>7.7437983987400001</v>
      </c>
      <c r="E23" s="157">
        <f t="shared" si="2"/>
        <v>-1165</v>
      </c>
    </row>
    <row r="24" spans="1:5" ht="13.5" customHeight="1">
      <c r="A24" s="136" t="s">
        <v>77</v>
      </c>
      <c r="B24" s="154">
        <v>4300</v>
      </c>
      <c r="C24" s="154">
        <v>9374</v>
      </c>
      <c r="D24" s="150">
        <f t="shared" si="0"/>
        <v>-54.128440366972498</v>
      </c>
      <c r="E24" s="157">
        <f t="shared" si="2"/>
        <v>4148</v>
      </c>
    </row>
    <row r="25" spans="1:5" ht="13.5" customHeight="1">
      <c r="A25" s="136" t="s">
        <v>78</v>
      </c>
      <c r="B25" s="154">
        <v>137</v>
      </c>
      <c r="C25" s="154">
        <v>152</v>
      </c>
      <c r="D25" s="150">
        <f t="shared" si="0"/>
        <v>-9.8684210526315805</v>
      </c>
      <c r="E25" s="157">
        <f t="shared" si="2"/>
        <v>-71</v>
      </c>
    </row>
    <row r="26" spans="1:5" ht="13.5" customHeight="1">
      <c r="A26" s="136" t="s">
        <v>79</v>
      </c>
      <c r="B26" s="154"/>
      <c r="C26" s="154">
        <v>208</v>
      </c>
      <c r="D26" s="150">
        <f t="shared" si="0"/>
        <v>-100</v>
      </c>
      <c r="E26" s="157">
        <f t="shared" si="2"/>
        <v>-6295</v>
      </c>
    </row>
    <row r="27" spans="1:5" ht="13.5" customHeight="1">
      <c r="A27" s="136" t="s">
        <v>80</v>
      </c>
      <c r="B27" s="154">
        <v>4595</v>
      </c>
      <c r="C27" s="154">
        <v>6295</v>
      </c>
      <c r="D27" s="150">
        <f t="shared" si="0"/>
        <v>-27.005559968228798</v>
      </c>
      <c r="E27" s="157">
        <f>B27-C29</f>
        <v>3240</v>
      </c>
    </row>
    <row r="28" spans="1:5" ht="13.5" customHeight="1">
      <c r="A28" s="136" t="s">
        <v>81</v>
      </c>
      <c r="B28" s="154">
        <v>2</v>
      </c>
      <c r="D28" s="150"/>
      <c r="E28" s="157"/>
    </row>
    <row r="29" spans="1:5" ht="13.5" customHeight="1">
      <c r="A29" s="136" t="s">
        <v>82</v>
      </c>
      <c r="B29" s="154"/>
      <c r="C29" s="154">
        <v>1355</v>
      </c>
      <c r="D29" s="150">
        <f t="shared" si="0"/>
        <v>-100</v>
      </c>
      <c r="E29" s="157"/>
    </row>
    <row r="30" spans="1:5" ht="13.5" customHeight="1">
      <c r="A30" s="158" t="s">
        <v>83</v>
      </c>
      <c r="B30" s="159">
        <f>SUM(B31,B33,B34,B35,B36,B37,B38,B39,B40,B41,B42,B43,B44,B46,B48,B45,B47)</f>
        <v>23102.21</v>
      </c>
      <c r="C30" s="160">
        <f>SUM(C31,C33,C34,C35,C36,C37,C38,C39,C40,C41,C42,C43,C44,C46,C48,C45)</f>
        <v>23123</v>
      </c>
      <c r="D30" s="150">
        <f t="shared" si="0"/>
        <v>-8.9910478744116104E-2</v>
      </c>
      <c r="E30" s="157">
        <f>B30-C33</f>
        <v>23098.21</v>
      </c>
    </row>
    <row r="31" spans="1:5" ht="13.5" customHeight="1">
      <c r="A31" s="161" t="s">
        <v>40</v>
      </c>
      <c r="B31" s="162">
        <v>92.71</v>
      </c>
      <c r="C31" s="154">
        <v>96</v>
      </c>
      <c r="D31" s="150">
        <f t="shared" si="0"/>
        <v>-3.4270833333333401</v>
      </c>
      <c r="E31" s="157">
        <f>B31-C34</f>
        <v>-3040.29</v>
      </c>
    </row>
    <row r="32" spans="1:5" ht="13.5" customHeight="1">
      <c r="A32" s="161" t="s">
        <v>84</v>
      </c>
      <c r="B32" s="162"/>
      <c r="D32" s="150"/>
      <c r="E32" s="157">
        <f>B32-C35</f>
        <v>-2824</v>
      </c>
    </row>
    <row r="33" spans="1:5" ht="13.5" customHeight="1">
      <c r="A33" s="161" t="s">
        <v>41</v>
      </c>
      <c r="B33" s="162">
        <v>4</v>
      </c>
      <c r="C33" s="154">
        <v>4</v>
      </c>
      <c r="D33" s="150">
        <f t="shared" si="0"/>
        <v>0</v>
      </c>
      <c r="E33" s="157">
        <f>B33-C36</f>
        <v>-66</v>
      </c>
    </row>
    <row r="34" spans="1:5" ht="13.5" customHeight="1">
      <c r="A34" s="161" t="s">
        <v>42</v>
      </c>
      <c r="B34" s="162">
        <v>1737.35</v>
      </c>
      <c r="C34" s="154">
        <v>3133</v>
      </c>
      <c r="D34" s="150">
        <f t="shared" si="0"/>
        <v>-44.546760293648298</v>
      </c>
      <c r="E34" s="157">
        <f>B34-C37</f>
        <v>-1933.65</v>
      </c>
    </row>
    <row r="35" spans="1:5" ht="13.5" customHeight="1">
      <c r="A35" s="161" t="s">
        <v>43</v>
      </c>
      <c r="B35" s="162">
        <v>1193</v>
      </c>
      <c r="C35" s="154">
        <v>2824</v>
      </c>
      <c r="D35" s="150">
        <f t="shared" si="0"/>
        <v>-57.754957507082203</v>
      </c>
      <c r="E35" s="157">
        <f t="shared" ref="E35:E41" si="3">B35-C39</f>
        <v>-3804</v>
      </c>
    </row>
    <row r="36" spans="1:5" ht="13.5" customHeight="1">
      <c r="A36" s="161" t="s">
        <v>44</v>
      </c>
      <c r="B36" s="162">
        <v>54.59</v>
      </c>
      <c r="C36" s="154">
        <v>70</v>
      </c>
      <c r="D36" s="150">
        <f t="shared" si="0"/>
        <v>-22.014285714285698</v>
      </c>
      <c r="E36" s="157">
        <f t="shared" si="3"/>
        <v>-3.41</v>
      </c>
    </row>
    <row r="37" spans="1:5" ht="13.5" customHeight="1">
      <c r="A37" s="161" t="s">
        <v>45</v>
      </c>
      <c r="B37" s="162">
        <v>2778.28</v>
      </c>
      <c r="C37" s="154">
        <v>3671</v>
      </c>
      <c r="D37" s="150">
        <f t="shared" si="0"/>
        <v>-24.3181694361209</v>
      </c>
      <c r="E37" s="157">
        <f t="shared" si="3"/>
        <v>2421.2800000000002</v>
      </c>
    </row>
    <row r="38" spans="1:5" ht="13.5" customHeight="1">
      <c r="A38" s="161" t="s">
        <v>85</v>
      </c>
      <c r="B38" s="162">
        <v>1716.56</v>
      </c>
      <c r="C38" s="154">
        <v>1819</v>
      </c>
      <c r="D38" s="150">
        <f t="shared" si="0"/>
        <v>-5.6316657504123198</v>
      </c>
      <c r="E38" s="157">
        <f t="shared" si="3"/>
        <v>1439.56</v>
      </c>
    </row>
    <row r="39" spans="1:5" ht="13.5" customHeight="1">
      <c r="A39" s="161" t="s">
        <v>86</v>
      </c>
      <c r="B39" s="162">
        <v>2394.02</v>
      </c>
      <c r="C39" s="154">
        <v>4997</v>
      </c>
      <c r="D39" s="150">
        <f t="shared" si="0"/>
        <v>-52.090854512707601</v>
      </c>
      <c r="E39" s="157">
        <f t="shared" si="3"/>
        <v>2111.02</v>
      </c>
    </row>
    <row r="40" spans="1:5" ht="13.5" customHeight="1">
      <c r="A40" s="161" t="s">
        <v>87</v>
      </c>
      <c r="B40" s="162">
        <v>239.6</v>
      </c>
      <c r="C40" s="154">
        <v>58</v>
      </c>
      <c r="D40" s="150">
        <f t="shared" si="0"/>
        <v>313.10344827586198</v>
      </c>
      <c r="E40" s="157">
        <f t="shared" si="3"/>
        <v>-576.4</v>
      </c>
    </row>
    <row r="41" spans="1:5" ht="13.5" customHeight="1">
      <c r="A41" s="163" t="s">
        <v>88</v>
      </c>
      <c r="B41" s="162">
        <v>348.46</v>
      </c>
      <c r="C41" s="154">
        <v>357</v>
      </c>
      <c r="D41" s="150">
        <f t="shared" si="0"/>
        <v>-2.3921568627451002</v>
      </c>
      <c r="E41" s="157">
        <f t="shared" si="3"/>
        <v>345.46</v>
      </c>
    </row>
    <row r="42" spans="1:5" ht="13.5" customHeight="1">
      <c r="A42" s="163" t="s">
        <v>89</v>
      </c>
      <c r="B42" s="162">
        <v>227.03</v>
      </c>
      <c r="C42" s="154">
        <v>277</v>
      </c>
      <c r="D42" s="150">
        <f t="shared" si="0"/>
        <v>-18.039711191335702</v>
      </c>
      <c r="E42" s="157" t="e">
        <f>B42-#REF!</f>
        <v>#REF!</v>
      </c>
    </row>
    <row r="43" spans="1:5" ht="13.5" customHeight="1">
      <c r="A43" s="61" t="s">
        <v>90</v>
      </c>
      <c r="B43" s="162">
        <v>238.31</v>
      </c>
      <c r="C43" s="154">
        <v>283</v>
      </c>
      <c r="D43" s="150">
        <f t="shared" si="0"/>
        <v>-15.791519434629</v>
      </c>
      <c r="E43" s="157"/>
    </row>
    <row r="44" spans="1:5" ht="13.5" customHeight="1">
      <c r="A44" s="61" t="s">
        <v>91</v>
      </c>
      <c r="B44" s="162">
        <v>1142.3</v>
      </c>
      <c r="C44" s="154">
        <v>816</v>
      </c>
      <c r="D44" s="150">
        <f t="shared" si="0"/>
        <v>39.987745098039198</v>
      </c>
      <c r="E44" s="157" t="e">
        <f>B44-#REF!</f>
        <v>#REF!</v>
      </c>
    </row>
    <row r="45" spans="1:5" ht="13.5" customHeight="1">
      <c r="A45" s="61" t="s">
        <v>92</v>
      </c>
      <c r="B45" s="162"/>
      <c r="C45" s="154">
        <v>3</v>
      </c>
      <c r="D45" s="150">
        <f t="shared" si="0"/>
        <v>-100</v>
      </c>
      <c r="E45" s="157">
        <f>B45-C49</f>
        <v>-6680</v>
      </c>
    </row>
    <row r="46" spans="1:5" ht="13.5" customHeight="1">
      <c r="A46" s="61" t="s">
        <v>93</v>
      </c>
      <c r="B46" s="162">
        <v>10915</v>
      </c>
      <c r="C46" s="154">
        <v>4710</v>
      </c>
      <c r="D46" s="150">
        <f t="shared" si="0"/>
        <v>131.74097664543501</v>
      </c>
      <c r="E46" s="157"/>
    </row>
    <row r="47" spans="1:5" ht="13.5" customHeight="1">
      <c r="A47" s="61" t="s">
        <v>94</v>
      </c>
      <c r="B47" s="162">
        <v>21</v>
      </c>
      <c r="D47" s="150"/>
      <c r="E47" s="157"/>
    </row>
    <row r="48" spans="1:5" ht="13.5" customHeight="1">
      <c r="A48" s="161" t="s">
        <v>53</v>
      </c>
      <c r="B48" s="162"/>
      <c r="C48" s="154">
        <v>5</v>
      </c>
      <c r="D48" s="150">
        <f t="shared" si="0"/>
        <v>-100</v>
      </c>
      <c r="E48" s="157"/>
    </row>
    <row r="49" spans="1:5" ht="13.5" customHeight="1">
      <c r="A49" s="164" t="s">
        <v>95</v>
      </c>
      <c r="B49" s="165">
        <v>16400</v>
      </c>
      <c r="C49" s="165">
        <v>6680</v>
      </c>
      <c r="D49" s="150">
        <f t="shared" ref="D49:D50" si="4">B49/C49*100-100</f>
        <v>145.508982035928</v>
      </c>
      <c r="E49" s="157">
        <f>B49-C50</f>
        <v>9720</v>
      </c>
    </row>
    <row r="50" spans="1:5" ht="13.5" customHeight="1">
      <c r="A50" s="161" t="s">
        <v>96</v>
      </c>
      <c r="B50" s="154">
        <v>16400</v>
      </c>
      <c r="C50" s="166">
        <v>6680</v>
      </c>
      <c r="D50" s="150">
        <f t="shared" si="4"/>
        <v>145.508982035928</v>
      </c>
      <c r="E50" s="157" t="e">
        <f>B50-#REF!</f>
        <v>#REF!</v>
      </c>
    </row>
    <row r="51" spans="1:5" ht="20.25" hidden="1" customHeight="1">
      <c r="A51" s="161"/>
      <c r="B51" s="167"/>
      <c r="C51" s="151">
        <v>11300</v>
      </c>
      <c r="D51" s="168" t="e">
        <f>B51/C52*100-100</f>
        <v>#DIV/0!</v>
      </c>
      <c r="E51" s="151"/>
    </row>
  </sheetData>
  <mergeCells count="7">
    <mergeCell ref="E5:E6"/>
    <mergeCell ref="A2:E3"/>
    <mergeCell ref="C4:D4"/>
    <mergeCell ref="A5:A6"/>
    <mergeCell ref="B5:B6"/>
    <mergeCell ref="C5:C6"/>
    <mergeCell ref="D5:D6"/>
  </mergeCells>
  <phoneticPr fontId="50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HN58"/>
  <sheetViews>
    <sheetView view="pageBreakPreview" topLeftCell="A10" zoomScale="110" zoomScaleNormal="100" workbookViewId="0">
      <selection activeCell="G13" sqref="G13"/>
    </sheetView>
  </sheetViews>
  <sheetFormatPr defaultColWidth="10.375" defaultRowHeight="12"/>
  <cols>
    <col min="1" max="1" width="30.375" style="121" customWidth="1"/>
    <col min="2" max="2" width="12" style="122" customWidth="1"/>
    <col min="3" max="3" width="34" style="121" customWidth="1"/>
    <col min="4" max="4" width="12.125" style="123" customWidth="1"/>
    <col min="5" max="222" width="10.375" style="121" customWidth="1"/>
    <col min="223" max="16384" width="10.375" style="124"/>
  </cols>
  <sheetData>
    <row r="1" spans="1:4" ht="20.25">
      <c r="A1" s="90"/>
      <c r="B1" s="125"/>
      <c r="C1" s="126"/>
      <c r="D1" s="127"/>
    </row>
    <row r="2" spans="1:4" s="120" customFormat="1" ht="23.25">
      <c r="A2" s="207" t="s">
        <v>97</v>
      </c>
      <c r="B2" s="207"/>
      <c r="C2" s="207"/>
      <c r="D2" s="207"/>
    </row>
    <row r="3" spans="1:4" s="120" customFormat="1" ht="19.5" customHeight="1">
      <c r="A3" s="128"/>
      <c r="B3" s="128"/>
      <c r="C3" s="128"/>
      <c r="D3" s="129" t="s">
        <v>98</v>
      </c>
    </row>
    <row r="4" spans="1:4" ht="15.75" customHeight="1">
      <c r="A4" s="130" t="s">
        <v>99</v>
      </c>
      <c r="B4" s="131">
        <v>208703</v>
      </c>
      <c r="C4" s="130" t="s">
        <v>100</v>
      </c>
      <c r="D4" s="131">
        <v>236867</v>
      </c>
    </row>
    <row r="5" spans="1:4" ht="15.75" customHeight="1">
      <c r="A5" s="130" t="s">
        <v>101</v>
      </c>
      <c r="B5" s="131">
        <f>SUM(B6,B12,B28)</f>
        <v>74417</v>
      </c>
      <c r="C5" s="130" t="s">
        <v>102</v>
      </c>
      <c r="D5" s="131">
        <v>66163</v>
      </c>
    </row>
    <row r="6" spans="1:4" ht="15.75" customHeight="1">
      <c r="A6" s="130" t="s">
        <v>103</v>
      </c>
      <c r="B6" s="131">
        <v>8538</v>
      </c>
      <c r="C6" s="132" t="s">
        <v>104</v>
      </c>
      <c r="D6" s="133">
        <v>9922</v>
      </c>
    </row>
    <row r="7" spans="1:4" ht="15.75" customHeight="1">
      <c r="A7" s="132" t="s">
        <v>105</v>
      </c>
      <c r="B7" s="133">
        <v>1534</v>
      </c>
      <c r="C7" s="132" t="s">
        <v>106</v>
      </c>
      <c r="D7" s="133"/>
    </row>
    <row r="8" spans="1:4" ht="15.75" customHeight="1">
      <c r="A8" s="132" t="s">
        <v>107</v>
      </c>
      <c r="B8" s="133">
        <v>47</v>
      </c>
      <c r="C8" s="132" t="s">
        <v>108</v>
      </c>
      <c r="D8" s="133"/>
    </row>
    <row r="9" spans="1:4" ht="15.75" customHeight="1">
      <c r="A9" s="132" t="s">
        <v>109</v>
      </c>
      <c r="B9" s="133">
        <v>1212</v>
      </c>
      <c r="C9" s="132" t="s">
        <v>110</v>
      </c>
      <c r="D9" s="133"/>
    </row>
    <row r="10" spans="1:4" ht="15.75" customHeight="1">
      <c r="A10" s="132" t="s">
        <v>111</v>
      </c>
      <c r="B10" s="133">
        <v>501</v>
      </c>
      <c r="C10" s="132" t="s">
        <v>112</v>
      </c>
      <c r="D10" s="133">
        <v>56241</v>
      </c>
    </row>
    <row r="11" spans="1:4" ht="15.75" customHeight="1">
      <c r="A11" s="132" t="s">
        <v>113</v>
      </c>
      <c r="B11" s="133">
        <v>5244</v>
      </c>
      <c r="C11" s="134" t="s">
        <v>114</v>
      </c>
      <c r="D11" s="135"/>
    </row>
    <row r="12" spans="1:4" ht="15.75" customHeight="1">
      <c r="A12" s="130" t="s">
        <v>115</v>
      </c>
      <c r="B12" s="131">
        <f>SUM(B13:B27)</f>
        <v>42777</v>
      </c>
      <c r="C12" s="134" t="s">
        <v>116</v>
      </c>
      <c r="D12" s="131">
        <v>8196</v>
      </c>
    </row>
    <row r="13" spans="1:4" ht="15.75" customHeight="1">
      <c r="A13" s="132" t="s">
        <v>117</v>
      </c>
      <c r="B13" s="133">
        <v>2143</v>
      </c>
      <c r="C13" s="132" t="s">
        <v>118</v>
      </c>
      <c r="D13" s="135">
        <v>8196</v>
      </c>
    </row>
    <row r="14" spans="1:4" ht="15.75" customHeight="1">
      <c r="A14" s="136" t="s">
        <v>69</v>
      </c>
      <c r="B14" s="133">
        <v>812</v>
      </c>
      <c r="C14" s="132"/>
      <c r="D14" s="135"/>
    </row>
    <row r="15" spans="1:4" ht="15.75" customHeight="1">
      <c r="A15" s="132" t="s">
        <v>119</v>
      </c>
      <c r="B15" s="133">
        <v>16857</v>
      </c>
      <c r="C15" s="132" t="s">
        <v>120</v>
      </c>
      <c r="D15" s="135"/>
    </row>
    <row r="16" spans="1:4" ht="15.75" customHeight="1">
      <c r="A16" s="132" t="s">
        <v>121</v>
      </c>
      <c r="B16" s="133">
        <v>1889</v>
      </c>
      <c r="C16" s="132" t="s">
        <v>122</v>
      </c>
      <c r="D16" s="135"/>
    </row>
    <row r="17" spans="1:4" ht="15.75" customHeight="1">
      <c r="A17" s="132" t="s">
        <v>123</v>
      </c>
      <c r="B17" s="133">
        <v>77</v>
      </c>
      <c r="C17" s="132" t="s">
        <v>124</v>
      </c>
      <c r="D17" s="135">
        <v>0</v>
      </c>
    </row>
    <row r="18" spans="1:4" ht="15.75" customHeight="1">
      <c r="A18" s="132" t="s">
        <v>125</v>
      </c>
      <c r="B18" s="133">
        <v>3699</v>
      </c>
      <c r="C18" s="134" t="s">
        <v>126</v>
      </c>
      <c r="D18" s="135"/>
    </row>
    <row r="19" spans="1:4" ht="15.75" customHeight="1">
      <c r="A19" s="132" t="s">
        <v>127</v>
      </c>
      <c r="B19" s="133"/>
      <c r="C19" s="134" t="s">
        <v>128</v>
      </c>
      <c r="D19" s="135"/>
    </row>
    <row r="20" spans="1:4" ht="15.75" customHeight="1">
      <c r="A20" s="132" t="s">
        <v>129</v>
      </c>
      <c r="B20" s="133">
        <v>57</v>
      </c>
      <c r="C20" s="134" t="s">
        <v>130</v>
      </c>
      <c r="D20" s="133">
        <v>651</v>
      </c>
    </row>
    <row r="21" spans="1:4" ht="15.75" customHeight="1">
      <c r="A21" s="132" t="s">
        <v>131</v>
      </c>
      <c r="B21" s="133">
        <v>8209</v>
      </c>
      <c r="C21" s="134" t="s">
        <v>132</v>
      </c>
      <c r="D21" s="133">
        <v>137</v>
      </c>
    </row>
    <row r="22" spans="1:4" ht="15.75" customHeight="1">
      <c r="A22" s="132" t="s">
        <v>133</v>
      </c>
      <c r="B22" s="133">
        <v>4300</v>
      </c>
      <c r="C22" s="134" t="s">
        <v>134</v>
      </c>
      <c r="D22" s="131">
        <v>25356</v>
      </c>
    </row>
    <row r="23" spans="1:4" ht="15.75" customHeight="1">
      <c r="A23" s="132" t="s">
        <v>135</v>
      </c>
      <c r="B23" s="133">
        <v>137</v>
      </c>
      <c r="C23" s="137" t="s">
        <v>136</v>
      </c>
      <c r="D23" s="133">
        <v>25356</v>
      </c>
    </row>
    <row r="24" spans="1:4" ht="15.75" customHeight="1">
      <c r="A24" s="132" t="s">
        <v>137</v>
      </c>
      <c r="B24" s="133"/>
      <c r="C24" s="138"/>
      <c r="D24" s="133"/>
    </row>
    <row r="25" spans="1:4" ht="15.75" customHeight="1">
      <c r="A25" s="136" t="s">
        <v>81</v>
      </c>
      <c r="B25" s="133">
        <v>2</v>
      </c>
      <c r="C25" s="138"/>
      <c r="D25" s="133"/>
    </row>
    <row r="26" spans="1:4" ht="15.75" customHeight="1">
      <c r="A26" s="132" t="s">
        <v>138</v>
      </c>
      <c r="B26" s="133">
        <v>4595</v>
      </c>
      <c r="C26" s="134"/>
      <c r="D26" s="135"/>
    </row>
    <row r="27" spans="1:4" ht="15.75" customHeight="1">
      <c r="A27" s="139" t="s">
        <v>139</v>
      </c>
      <c r="B27" s="133"/>
      <c r="C27" s="130"/>
      <c r="D27" s="135"/>
    </row>
    <row r="28" spans="1:4" ht="15.75" customHeight="1">
      <c r="A28" s="130" t="s">
        <v>140</v>
      </c>
      <c r="B28" s="131">
        <f>SUM(B29:B45)</f>
        <v>23102</v>
      </c>
      <c r="C28" s="134"/>
      <c r="D28" s="135"/>
    </row>
    <row r="29" spans="1:4" ht="15.75" customHeight="1">
      <c r="A29" s="132" t="s">
        <v>141</v>
      </c>
      <c r="B29" s="133">
        <v>93</v>
      </c>
      <c r="C29" s="134"/>
      <c r="D29" s="135"/>
    </row>
    <row r="30" spans="1:4" ht="15.75" customHeight="1">
      <c r="A30" s="132" t="s">
        <v>142</v>
      </c>
      <c r="B30" s="133">
        <v>4</v>
      </c>
      <c r="C30" s="134"/>
      <c r="D30" s="135"/>
    </row>
    <row r="31" spans="1:4" ht="15.75" customHeight="1">
      <c r="A31" s="132" t="s">
        <v>143</v>
      </c>
      <c r="B31" s="133">
        <v>1737</v>
      </c>
      <c r="C31" s="134"/>
      <c r="D31" s="135"/>
    </row>
    <row r="32" spans="1:4" ht="15.75" customHeight="1">
      <c r="A32" s="132" t="s">
        <v>144</v>
      </c>
      <c r="B32" s="133">
        <v>1193</v>
      </c>
      <c r="C32" s="140"/>
      <c r="D32" s="135"/>
    </row>
    <row r="33" spans="1:4" ht="15.75" customHeight="1">
      <c r="A33" s="132" t="s">
        <v>145</v>
      </c>
      <c r="B33" s="133">
        <v>55</v>
      </c>
      <c r="C33" s="140"/>
      <c r="D33" s="135"/>
    </row>
    <row r="34" spans="1:4" ht="15.75" customHeight="1">
      <c r="A34" s="132" t="s">
        <v>146</v>
      </c>
      <c r="B34" s="133">
        <v>2778</v>
      </c>
      <c r="C34" s="140"/>
      <c r="D34" s="135"/>
    </row>
    <row r="35" spans="1:4" ht="15.75" customHeight="1">
      <c r="A35" s="132" t="s">
        <v>147</v>
      </c>
      <c r="B35" s="133">
        <v>1717</v>
      </c>
      <c r="C35" s="140"/>
      <c r="D35" s="135"/>
    </row>
    <row r="36" spans="1:4" ht="15.75" customHeight="1">
      <c r="A36" s="132" t="s">
        <v>148</v>
      </c>
      <c r="B36" s="133">
        <v>2394</v>
      </c>
      <c r="C36" s="140"/>
      <c r="D36" s="135"/>
    </row>
    <row r="37" spans="1:4" ht="15.75" customHeight="1">
      <c r="A37" s="132" t="s">
        <v>149</v>
      </c>
      <c r="B37" s="133">
        <v>240</v>
      </c>
      <c r="C37" s="134"/>
      <c r="D37" s="135"/>
    </row>
    <row r="38" spans="1:4" ht="15.75" customHeight="1">
      <c r="A38" s="132" t="s">
        <v>150</v>
      </c>
      <c r="B38" s="133">
        <v>348</v>
      </c>
      <c r="C38" s="134"/>
      <c r="D38" s="135"/>
    </row>
    <row r="39" spans="1:4" ht="15.75" customHeight="1">
      <c r="A39" s="132" t="s">
        <v>151</v>
      </c>
      <c r="B39" s="133">
        <v>227</v>
      </c>
      <c r="C39" s="134"/>
      <c r="D39" s="135"/>
    </row>
    <row r="40" spans="1:4" ht="15.75" customHeight="1">
      <c r="A40" s="132" t="s">
        <v>152</v>
      </c>
      <c r="B40" s="133">
        <v>238</v>
      </c>
      <c r="C40" s="141"/>
      <c r="D40" s="135"/>
    </row>
    <row r="41" spans="1:4" ht="15.75" customHeight="1">
      <c r="A41" s="132" t="s">
        <v>153</v>
      </c>
      <c r="B41" s="133">
        <v>1142</v>
      </c>
      <c r="C41" s="141"/>
      <c r="D41" s="135"/>
    </row>
    <row r="42" spans="1:4" ht="15.75" customHeight="1">
      <c r="A42" s="132" t="s">
        <v>154</v>
      </c>
      <c r="B42" s="133"/>
      <c r="C42" s="141"/>
      <c r="D42" s="135"/>
    </row>
    <row r="43" spans="1:4" ht="15.75" customHeight="1">
      <c r="A43" s="132" t="s">
        <v>155</v>
      </c>
      <c r="B43" s="133">
        <v>10915</v>
      </c>
      <c r="C43" s="141"/>
      <c r="D43" s="135"/>
    </row>
    <row r="44" spans="1:4" ht="15.75" customHeight="1">
      <c r="A44" s="61" t="s">
        <v>94</v>
      </c>
      <c r="B44" s="133">
        <v>21</v>
      </c>
      <c r="C44" s="141"/>
      <c r="D44" s="135"/>
    </row>
    <row r="45" spans="1:4" ht="15.75" customHeight="1">
      <c r="A45" s="132" t="s">
        <v>156</v>
      </c>
      <c r="B45" s="133"/>
      <c r="C45" s="141"/>
      <c r="D45" s="135"/>
    </row>
    <row r="46" spans="1:4" ht="15.75" customHeight="1">
      <c r="A46" s="130" t="s">
        <v>157</v>
      </c>
      <c r="B46" s="142">
        <v>16400</v>
      </c>
      <c r="C46" s="141"/>
      <c r="D46" s="135"/>
    </row>
    <row r="47" spans="1:4" ht="15.75" customHeight="1">
      <c r="A47" s="132" t="s">
        <v>158</v>
      </c>
      <c r="B47" s="133">
        <v>8600</v>
      </c>
      <c r="C47" s="141"/>
      <c r="D47" s="135"/>
    </row>
    <row r="48" spans="1:4" ht="15.75" customHeight="1">
      <c r="A48" s="132" t="s">
        <v>159</v>
      </c>
      <c r="B48" s="133">
        <v>7800</v>
      </c>
      <c r="C48" s="141"/>
      <c r="D48" s="135"/>
    </row>
    <row r="49" spans="1:4" ht="15.75" customHeight="1">
      <c r="A49" s="130" t="s">
        <v>160</v>
      </c>
      <c r="B49" s="131">
        <v>15</v>
      </c>
      <c r="C49" s="141"/>
      <c r="D49" s="135"/>
    </row>
    <row r="50" spans="1:4" ht="15.75" customHeight="1">
      <c r="A50" s="130" t="s">
        <v>161</v>
      </c>
      <c r="B50" s="131">
        <v>35175</v>
      </c>
      <c r="C50" s="132"/>
      <c r="D50" s="135"/>
    </row>
    <row r="51" spans="1:4" ht="15.75" customHeight="1">
      <c r="A51" s="132" t="s">
        <v>162</v>
      </c>
      <c r="B51" s="135">
        <v>34557</v>
      </c>
      <c r="C51" s="132"/>
      <c r="D51" s="135"/>
    </row>
    <row r="52" spans="1:4" ht="15.75" customHeight="1">
      <c r="A52" s="143" t="s">
        <v>163</v>
      </c>
      <c r="B52" s="135">
        <v>618</v>
      </c>
      <c r="C52" s="132"/>
      <c r="D52" s="135"/>
    </row>
    <row r="53" spans="1:4" ht="15.75" customHeight="1">
      <c r="A53" s="130" t="s">
        <v>164</v>
      </c>
      <c r="B53" s="135">
        <v>2660</v>
      </c>
      <c r="C53" s="132"/>
      <c r="D53" s="135"/>
    </row>
    <row r="54" spans="1:4" ht="15.75" customHeight="1">
      <c r="A54" s="144" t="s">
        <v>165</v>
      </c>
      <c r="B54" s="131">
        <f>B4+B5+B46+B49+B50+B53</f>
        <v>337370</v>
      </c>
      <c r="C54" s="144" t="s">
        <v>166</v>
      </c>
      <c r="D54" s="131">
        <f>D4+D5+D11+D12+D18+D22+D19+D20+D21</f>
        <v>337370</v>
      </c>
    </row>
    <row r="55" spans="1:4" ht="15.75" customHeight="1">
      <c r="A55" s="126"/>
      <c r="B55" s="125"/>
      <c r="C55" s="126"/>
      <c r="D55" s="145">
        <f>D54-B54</f>
        <v>0</v>
      </c>
    </row>
    <row r="56" spans="1:4" ht="15.75" customHeight="1"/>
    <row r="58" spans="1:4" ht="166.5" customHeight="1">
      <c r="A58" s="208" t="s">
        <v>167</v>
      </c>
      <c r="B58" s="208"/>
      <c r="C58" s="208"/>
      <c r="D58" s="208"/>
    </row>
  </sheetData>
  <mergeCells count="2">
    <mergeCell ref="A2:D2"/>
    <mergeCell ref="A58:D58"/>
  </mergeCells>
  <phoneticPr fontId="50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8"/>
  <dimension ref="A1:G14"/>
  <sheetViews>
    <sheetView view="pageBreakPreview" topLeftCell="A7" zoomScale="110" zoomScaleNormal="100" workbookViewId="0">
      <selection activeCell="E6" sqref="E6"/>
    </sheetView>
  </sheetViews>
  <sheetFormatPr defaultColWidth="9" defaultRowHeight="14.25"/>
  <cols>
    <col min="1" max="1" width="28.375" style="89" customWidth="1"/>
    <col min="2" max="2" width="12" style="89" customWidth="1"/>
    <col min="3" max="3" width="14.625" style="89" customWidth="1"/>
    <col min="4" max="4" width="12.125" style="89" customWidth="1"/>
    <col min="5" max="5" width="12.375" style="89" customWidth="1"/>
    <col min="6" max="6" width="14.125" style="89" customWidth="1"/>
    <col min="7" max="7" width="15.875" style="89" customWidth="1"/>
    <col min="8" max="16384" width="9" style="89"/>
  </cols>
  <sheetData>
    <row r="1" spans="1:7" ht="20.25">
      <c r="A1" s="73"/>
    </row>
    <row r="2" spans="1:7" ht="53.1" customHeight="1">
      <c r="A2" s="188" t="s">
        <v>168</v>
      </c>
      <c r="B2" s="188"/>
      <c r="C2" s="188"/>
      <c r="D2" s="188"/>
      <c r="E2" s="188"/>
      <c r="F2" s="188"/>
    </row>
    <row r="3" spans="1:7" ht="27.95" customHeight="1">
      <c r="E3" s="113"/>
      <c r="F3" s="113" t="s">
        <v>169</v>
      </c>
      <c r="G3" s="113"/>
    </row>
    <row r="4" spans="1:7" ht="17.25" customHeight="1">
      <c r="A4" s="210" t="s">
        <v>170</v>
      </c>
      <c r="B4" s="192" t="s">
        <v>3</v>
      </c>
      <c r="C4" s="193" t="s">
        <v>171</v>
      </c>
      <c r="D4" s="193" t="s">
        <v>172</v>
      </c>
      <c r="E4" s="193" t="s">
        <v>37</v>
      </c>
      <c r="F4" s="193" t="s">
        <v>8</v>
      </c>
      <c r="G4" s="191" t="s">
        <v>173</v>
      </c>
    </row>
    <row r="5" spans="1:7" ht="23.25" customHeight="1">
      <c r="A5" s="211"/>
      <c r="B5" s="193"/>
      <c r="C5" s="196"/>
      <c r="D5" s="196"/>
      <c r="E5" s="196"/>
      <c r="F5" s="196"/>
      <c r="G5" s="191"/>
    </row>
    <row r="6" spans="1:7" ht="30.75" customHeight="1">
      <c r="A6" s="106" t="s">
        <v>174</v>
      </c>
      <c r="B6" s="114"/>
      <c r="C6" s="114"/>
      <c r="D6" s="114"/>
      <c r="E6" s="115"/>
      <c r="F6" s="115"/>
      <c r="G6" s="106"/>
    </row>
    <row r="7" spans="1:7" ht="30.75" customHeight="1">
      <c r="A7" s="116" t="s">
        <v>175</v>
      </c>
      <c r="B7" s="117">
        <v>1</v>
      </c>
      <c r="C7" s="118">
        <v>1</v>
      </c>
      <c r="D7" s="117">
        <v>1</v>
      </c>
      <c r="E7" s="115">
        <v>100</v>
      </c>
      <c r="F7" s="115"/>
      <c r="G7" s="106"/>
    </row>
    <row r="8" spans="1:7" ht="30.75" customHeight="1">
      <c r="A8" s="116" t="s">
        <v>176</v>
      </c>
      <c r="B8" s="117">
        <v>29</v>
      </c>
      <c r="C8" s="117">
        <v>57061</v>
      </c>
      <c r="D8" s="117">
        <v>57061</v>
      </c>
      <c r="E8" s="115">
        <f>D8/C8*100</f>
        <v>100</v>
      </c>
      <c r="F8" s="115">
        <f t="shared" ref="F8:F9" si="0">D8/G8*100-100</f>
        <v>-54.3025779429313</v>
      </c>
      <c r="G8" s="117">
        <v>124867</v>
      </c>
    </row>
    <row r="9" spans="1:7" ht="30.75" customHeight="1">
      <c r="A9" s="116" t="s">
        <v>177</v>
      </c>
      <c r="B9" s="117"/>
      <c r="C9" s="117">
        <v>137</v>
      </c>
      <c r="D9" s="117">
        <v>137</v>
      </c>
      <c r="E9" s="115"/>
      <c r="F9" s="115">
        <f t="shared" si="0"/>
        <v>389.28571428571399</v>
      </c>
      <c r="G9" s="117">
        <v>28</v>
      </c>
    </row>
    <row r="10" spans="1:7" ht="30.75" customHeight="1">
      <c r="A10" s="116" t="s">
        <v>95</v>
      </c>
      <c r="B10" s="117"/>
      <c r="C10" s="117">
        <v>21000</v>
      </c>
      <c r="D10" s="117">
        <v>21000</v>
      </c>
      <c r="E10" s="115"/>
      <c r="F10" s="115"/>
      <c r="G10" s="117"/>
    </row>
    <row r="11" spans="1:7" ht="30.75" customHeight="1">
      <c r="A11" s="119" t="s">
        <v>178</v>
      </c>
      <c r="B11" s="117">
        <v>30</v>
      </c>
      <c r="C11" s="117">
        <f>SUM(C6:C10)</f>
        <v>78199</v>
      </c>
      <c r="D11" s="117">
        <f>SUM(D6:D10)</f>
        <v>78199</v>
      </c>
      <c r="E11" s="115">
        <f>D11/C11*100</f>
        <v>100</v>
      </c>
      <c r="F11" s="115">
        <f>D11/G11*100-100</f>
        <v>-37.3882060931182</v>
      </c>
      <c r="G11" s="117">
        <f>SUM(G6:G10)</f>
        <v>124895</v>
      </c>
    </row>
    <row r="14" spans="1:7" ht="87.75" customHeight="1">
      <c r="A14" s="190" t="s">
        <v>179</v>
      </c>
      <c r="B14" s="209"/>
      <c r="C14" s="209"/>
      <c r="D14" s="209"/>
      <c r="E14" s="209"/>
      <c r="F14" s="209"/>
    </row>
  </sheetData>
  <mergeCells count="9">
    <mergeCell ref="G4:G5"/>
    <mergeCell ref="A2:F2"/>
    <mergeCell ref="A14:F14"/>
    <mergeCell ref="A4:A5"/>
    <mergeCell ref="B4:B5"/>
    <mergeCell ref="C4:C5"/>
    <mergeCell ref="D4:D5"/>
    <mergeCell ref="E4:E5"/>
    <mergeCell ref="F4:F5"/>
  </mergeCells>
  <phoneticPr fontId="50" type="noConversion"/>
  <printOptions horizontalCentered="1"/>
  <pageMargins left="0.70866141732283505" right="0.70866141732283505" top="0.74803149606299202" bottom="0.74803149606299202" header="0.31496062992126" footer="0.31496062992126"/>
  <pageSetup paperSize="9" scale="95" firstPageNumber="4294963191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0"/>
  <dimension ref="A1:H30"/>
  <sheetViews>
    <sheetView showZeros="0" view="pageBreakPreview" topLeftCell="A16" zoomScale="110" zoomScaleNormal="100" workbookViewId="0">
      <pane activePane="bottomRight" state="frozen"/>
      <selection activeCell="E19" sqref="E19"/>
    </sheetView>
  </sheetViews>
  <sheetFormatPr defaultColWidth="9" defaultRowHeight="14.25"/>
  <cols>
    <col min="1" max="1" width="34" style="89" customWidth="1"/>
    <col min="2" max="6" width="11.375" style="89" customWidth="1"/>
    <col min="7" max="7" width="9.375" style="89" customWidth="1"/>
    <col min="8" max="8" width="9" style="89" hidden="1" customWidth="1"/>
    <col min="9" max="16384" width="9" style="89"/>
  </cols>
  <sheetData>
    <row r="1" spans="1:8" ht="24.75" customHeight="1">
      <c r="A1" s="90"/>
      <c r="B1" s="72"/>
      <c r="C1" s="72"/>
      <c r="D1" s="72"/>
      <c r="E1" s="72"/>
      <c r="F1" s="72"/>
    </row>
    <row r="2" spans="1:8" ht="39" customHeight="1">
      <c r="A2" s="212" t="s">
        <v>180</v>
      </c>
      <c r="B2" s="212"/>
      <c r="C2" s="212"/>
      <c r="D2" s="212"/>
      <c r="E2" s="212"/>
      <c r="F2" s="72"/>
    </row>
    <row r="3" spans="1:8" ht="25.5" customHeight="1">
      <c r="A3" s="91"/>
      <c r="B3" s="92"/>
      <c r="C3" s="92"/>
      <c r="D3" s="213" t="s">
        <v>181</v>
      </c>
      <c r="E3" s="213"/>
      <c r="F3" s="72"/>
    </row>
    <row r="4" spans="1:8" ht="28.5" customHeight="1">
      <c r="A4" s="93" t="s">
        <v>182</v>
      </c>
      <c r="B4" s="94" t="s">
        <v>183</v>
      </c>
      <c r="C4" s="94" t="s">
        <v>184</v>
      </c>
      <c r="D4" s="94" t="s">
        <v>185</v>
      </c>
      <c r="E4" s="94" t="s">
        <v>186</v>
      </c>
      <c r="F4" s="94" t="s">
        <v>187</v>
      </c>
      <c r="G4" s="72"/>
    </row>
    <row r="5" spans="1:8" ht="28.5" customHeight="1">
      <c r="A5" s="95" t="s">
        <v>188</v>
      </c>
      <c r="B5" s="96">
        <v>30</v>
      </c>
      <c r="C5" s="96">
        <f>C6+C9+C12+C16+C17+C20</f>
        <v>43589</v>
      </c>
      <c r="D5" s="96">
        <v>43619</v>
      </c>
      <c r="E5" s="96">
        <v>28476</v>
      </c>
      <c r="F5" s="97">
        <f>E5/D5*100</f>
        <v>65.283477383708899</v>
      </c>
      <c r="G5" s="72"/>
    </row>
    <row r="6" spans="1:8" ht="28.5" customHeight="1">
      <c r="A6" s="98" t="s">
        <v>189</v>
      </c>
      <c r="B6" s="20"/>
      <c r="C6" s="96">
        <v>25</v>
      </c>
      <c r="D6" s="96">
        <v>25</v>
      </c>
      <c r="E6" s="96"/>
      <c r="F6" s="97">
        <f>E6/D6*100</f>
        <v>0</v>
      </c>
      <c r="G6" s="72"/>
    </row>
    <row r="7" spans="1:8" ht="28.5" customHeight="1">
      <c r="A7" s="99" t="s">
        <v>190</v>
      </c>
      <c r="B7" s="34"/>
      <c r="C7" s="96"/>
      <c r="D7" s="96"/>
      <c r="E7" s="96"/>
      <c r="F7" s="100"/>
      <c r="G7" s="72"/>
    </row>
    <row r="8" spans="1:8" ht="28.5" customHeight="1">
      <c r="A8" s="99" t="s">
        <v>191</v>
      </c>
      <c r="B8" s="34"/>
      <c r="C8" s="96"/>
      <c r="D8" s="101">
        <v>25</v>
      </c>
      <c r="E8" s="101"/>
      <c r="F8" s="100">
        <f t="shared" ref="F8:F21" si="0">E8/D8*100</f>
        <v>0</v>
      </c>
      <c r="G8" s="72"/>
      <c r="H8" s="89">
        <v>115</v>
      </c>
    </row>
    <row r="9" spans="1:8" ht="28.5" customHeight="1">
      <c r="A9" s="95" t="s">
        <v>192</v>
      </c>
      <c r="B9" s="20">
        <v>5</v>
      </c>
      <c r="C9" s="96">
        <f t="shared" ref="C9" si="1">D9-B9</f>
        <v>0</v>
      </c>
      <c r="D9" s="102">
        <v>5</v>
      </c>
      <c r="E9" s="102">
        <v>5</v>
      </c>
      <c r="F9" s="97">
        <f t="shared" si="0"/>
        <v>100</v>
      </c>
      <c r="G9" s="72"/>
      <c r="H9" s="89">
        <v>115</v>
      </c>
    </row>
    <row r="10" spans="1:8" ht="28.5" customHeight="1">
      <c r="A10" s="103" t="s">
        <v>193</v>
      </c>
      <c r="B10" s="24">
        <v>5</v>
      </c>
      <c r="C10" s="96"/>
      <c r="D10" s="101">
        <v>5</v>
      </c>
      <c r="E10" s="101">
        <v>5</v>
      </c>
      <c r="F10" s="100">
        <f t="shared" si="0"/>
        <v>100</v>
      </c>
      <c r="G10" s="72"/>
      <c r="H10" s="89">
        <v>38</v>
      </c>
    </row>
    <row r="11" spans="1:8" ht="28.5" customHeight="1">
      <c r="A11" s="103" t="s">
        <v>194</v>
      </c>
      <c r="B11" s="20"/>
      <c r="C11" s="96">
        <f t="shared" ref="C11:C26" si="2">D11-B11</f>
        <v>0</v>
      </c>
      <c r="D11" s="101"/>
      <c r="E11" s="101"/>
      <c r="F11" s="97"/>
      <c r="G11" s="72"/>
      <c r="H11" s="89">
        <v>2</v>
      </c>
    </row>
    <row r="12" spans="1:8" ht="28.5" customHeight="1">
      <c r="A12" s="95" t="s">
        <v>195</v>
      </c>
      <c r="B12" s="24"/>
      <c r="C12" s="96">
        <f t="shared" si="2"/>
        <v>21843</v>
      </c>
      <c r="D12" s="96">
        <v>21843</v>
      </c>
      <c r="E12" s="96">
        <v>20785</v>
      </c>
      <c r="F12" s="97">
        <f t="shared" si="0"/>
        <v>95.156342993178598</v>
      </c>
      <c r="G12" s="104"/>
      <c r="H12" s="89">
        <v>20</v>
      </c>
    </row>
    <row r="13" spans="1:8" ht="28.5" customHeight="1">
      <c r="A13" s="103" t="s">
        <v>196</v>
      </c>
      <c r="B13" s="24"/>
      <c r="C13" s="105">
        <v>21843</v>
      </c>
      <c r="D13" s="105">
        <v>21843</v>
      </c>
      <c r="E13" s="105">
        <v>20785</v>
      </c>
      <c r="F13" s="100">
        <f t="shared" si="0"/>
        <v>95.156342993178598</v>
      </c>
      <c r="G13" s="72"/>
      <c r="H13" s="89">
        <v>61167</v>
      </c>
    </row>
    <row r="14" spans="1:8" ht="28.5" customHeight="1">
      <c r="A14" s="103" t="s">
        <v>197</v>
      </c>
      <c r="B14" s="24"/>
      <c r="C14" s="96">
        <f t="shared" si="2"/>
        <v>0</v>
      </c>
      <c r="D14" s="105"/>
      <c r="E14" s="105"/>
      <c r="F14" s="100"/>
      <c r="G14" s="72"/>
    </row>
    <row r="15" spans="1:8" ht="28.5" customHeight="1">
      <c r="A15" s="103" t="s">
        <v>198</v>
      </c>
      <c r="C15" s="96">
        <f t="shared" si="2"/>
        <v>0</v>
      </c>
      <c r="D15" s="105"/>
      <c r="E15" s="105"/>
      <c r="F15" s="97"/>
      <c r="G15" s="72"/>
      <c r="H15" s="89">
        <v>59789</v>
      </c>
    </row>
    <row r="16" spans="1:8" ht="28.5" customHeight="1">
      <c r="A16" s="95" t="s">
        <v>199</v>
      </c>
      <c r="B16" s="106"/>
      <c r="C16" s="96">
        <f t="shared" si="2"/>
        <v>0</v>
      </c>
      <c r="D16" s="107"/>
      <c r="E16" s="96"/>
      <c r="F16" s="97"/>
      <c r="G16" s="72"/>
    </row>
    <row r="17" spans="1:8" ht="28.5" customHeight="1">
      <c r="A17" s="95" t="s">
        <v>200</v>
      </c>
      <c r="B17" s="96">
        <v>25</v>
      </c>
      <c r="C17" s="96">
        <f t="shared" si="2"/>
        <v>21606</v>
      </c>
      <c r="D17" s="96">
        <v>21631</v>
      </c>
      <c r="E17" s="96">
        <v>7571</v>
      </c>
      <c r="F17" s="97">
        <f t="shared" si="0"/>
        <v>35.000693449216399</v>
      </c>
      <c r="G17" s="72"/>
      <c r="H17" s="89">
        <v>222</v>
      </c>
    </row>
    <row r="18" spans="1:8" ht="28.5" customHeight="1">
      <c r="A18" s="103" t="s">
        <v>201</v>
      </c>
      <c r="B18" s="24">
        <v>25</v>
      </c>
      <c r="C18" s="105">
        <v>607</v>
      </c>
      <c r="D18" s="105">
        <v>631</v>
      </c>
      <c r="E18" s="105">
        <v>71</v>
      </c>
      <c r="F18" s="100">
        <f t="shared" si="0"/>
        <v>11.251980982567353</v>
      </c>
      <c r="G18" s="72"/>
      <c r="H18" s="89">
        <v>8</v>
      </c>
    </row>
    <row r="19" spans="1:8" ht="28.5" customHeight="1">
      <c r="A19" s="103" t="s">
        <v>202</v>
      </c>
      <c r="B19" s="24"/>
      <c r="C19" s="96"/>
      <c r="D19" s="105">
        <v>21000</v>
      </c>
      <c r="E19" s="105">
        <v>7500</v>
      </c>
      <c r="F19" s="100">
        <f t="shared" si="0"/>
        <v>35.714285714285715</v>
      </c>
      <c r="G19" s="72"/>
    </row>
    <row r="20" spans="1:8" ht="28.5" customHeight="1">
      <c r="A20" s="27" t="s">
        <v>52</v>
      </c>
      <c r="B20" s="24"/>
      <c r="C20" s="96">
        <v>115</v>
      </c>
      <c r="D20" s="105"/>
      <c r="E20" s="105"/>
      <c r="F20" s="100"/>
      <c r="G20" s="72"/>
    </row>
    <row r="21" spans="1:8" ht="28.5" customHeight="1">
      <c r="A21" s="108" t="s">
        <v>203</v>
      </c>
      <c r="B21" s="107"/>
      <c r="C21" s="96">
        <f t="shared" si="2"/>
        <v>43619</v>
      </c>
      <c r="D21" s="107">
        <f>D5</f>
        <v>43619</v>
      </c>
      <c r="E21" s="107">
        <f>E5</f>
        <v>28476</v>
      </c>
      <c r="F21" s="97">
        <f t="shared" si="0"/>
        <v>65.283477383708899</v>
      </c>
      <c r="G21" s="72"/>
    </row>
    <row r="22" spans="1:8" ht="28.5" customHeight="1">
      <c r="A22" s="109" t="s">
        <v>204</v>
      </c>
      <c r="B22" s="110"/>
      <c r="C22" s="96">
        <v>34557</v>
      </c>
      <c r="D22" s="110">
        <v>34557</v>
      </c>
      <c r="E22" s="96"/>
      <c r="F22" s="97"/>
      <c r="G22" s="72"/>
    </row>
    <row r="23" spans="1:8" ht="28.5" customHeight="1">
      <c r="A23" s="109" t="s">
        <v>205</v>
      </c>
      <c r="B23" s="110"/>
      <c r="C23" s="96">
        <f t="shared" si="2"/>
        <v>0</v>
      </c>
      <c r="D23" s="110"/>
      <c r="E23" s="96"/>
      <c r="F23" s="97"/>
      <c r="G23" s="72"/>
    </row>
    <row r="24" spans="1:8" ht="28.5" customHeight="1">
      <c r="A24" s="109" t="s">
        <v>206</v>
      </c>
      <c r="B24" s="110"/>
      <c r="C24" s="96">
        <v>23</v>
      </c>
      <c r="D24" s="110">
        <v>23</v>
      </c>
      <c r="E24" s="111"/>
      <c r="F24" s="97"/>
      <c r="G24" s="72"/>
    </row>
    <row r="25" spans="1:8" ht="28.5" customHeight="1">
      <c r="A25" s="112" t="s">
        <v>207</v>
      </c>
      <c r="B25" s="110"/>
      <c r="C25" s="96">
        <f t="shared" si="2"/>
        <v>0</v>
      </c>
      <c r="D25" s="110"/>
      <c r="E25" s="111"/>
      <c r="F25" s="97"/>
      <c r="G25" s="72"/>
      <c r="H25" s="89">
        <v>85</v>
      </c>
    </row>
    <row r="26" spans="1:8" ht="28.5" customHeight="1">
      <c r="A26" s="108" t="s">
        <v>208</v>
      </c>
      <c r="B26" s="110">
        <v>30</v>
      </c>
      <c r="C26" s="96">
        <f t="shared" si="2"/>
        <v>78169</v>
      </c>
      <c r="D26" s="110">
        <f>D21+D22+D23+D24+D25</f>
        <v>78199</v>
      </c>
      <c r="E26" s="110">
        <f>E21+E22+E23+E24+E25</f>
        <v>28476</v>
      </c>
      <c r="F26" s="97">
        <f>E26/D26*100</f>
        <v>36.414787912888897</v>
      </c>
      <c r="G26" s="72"/>
      <c r="H26" s="89">
        <v>80</v>
      </c>
    </row>
    <row r="27" spans="1:8" ht="28.5" customHeight="1">
      <c r="G27" s="72"/>
    </row>
    <row r="28" spans="1:8" ht="84" customHeight="1">
      <c r="A28" s="190" t="s">
        <v>209</v>
      </c>
      <c r="B28" s="190"/>
      <c r="C28" s="190"/>
      <c r="D28" s="190"/>
      <c r="E28" s="190"/>
      <c r="F28" s="190"/>
    </row>
    <row r="30" spans="1:8" ht="79.5" customHeight="1">
      <c r="A30" s="190" t="s">
        <v>179</v>
      </c>
      <c r="B30" s="190"/>
      <c r="C30" s="190"/>
      <c r="D30" s="190"/>
      <c r="E30" s="190"/>
      <c r="F30" s="190"/>
    </row>
  </sheetData>
  <mergeCells count="4">
    <mergeCell ref="A2:E2"/>
    <mergeCell ref="D3:E3"/>
    <mergeCell ref="A28:F28"/>
    <mergeCell ref="A30:F30"/>
  </mergeCells>
  <phoneticPr fontId="50" type="noConversion"/>
  <printOptions horizontalCentered="1"/>
  <pageMargins left="0.70866141732283505" right="0.70866141732283505" top="0.74803149606299202" bottom="0.74803149606299202" header="0.31496062992126" footer="0.31496062992126"/>
  <pageSetup paperSize="9" scale="94" firstPageNumber="4294963191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IQ18"/>
  <sheetViews>
    <sheetView view="pageBreakPreview" topLeftCell="A10" zoomScale="110" zoomScaleNormal="100" workbookViewId="0">
      <selection activeCell="C5" sqref="C5"/>
    </sheetView>
  </sheetViews>
  <sheetFormatPr defaultColWidth="10.375" defaultRowHeight="14.25"/>
  <cols>
    <col min="1" max="1" width="28.625" style="74" customWidth="1"/>
    <col min="2" max="2" width="12" style="74" customWidth="1"/>
    <col min="3" max="3" width="34.375" style="74" customWidth="1"/>
    <col min="4" max="4" width="12.125" style="74" customWidth="1"/>
    <col min="5" max="251" width="10.375" style="74" customWidth="1"/>
    <col min="252" max="16384" width="10.375" style="71"/>
  </cols>
  <sheetData>
    <row r="1" spans="1:4" ht="20.25">
      <c r="A1" s="73"/>
    </row>
    <row r="2" spans="1:4" ht="42" customHeight="1">
      <c r="A2" s="214" t="s">
        <v>210</v>
      </c>
      <c r="B2" s="214"/>
      <c r="C2" s="214"/>
      <c r="D2" s="214"/>
    </row>
    <row r="3" spans="1:4" ht="26.1" customHeight="1">
      <c r="A3" s="215"/>
      <c r="B3" s="215"/>
      <c r="C3" s="215"/>
      <c r="D3" s="79" t="s">
        <v>169</v>
      </c>
    </row>
    <row r="4" spans="1:4" ht="39.950000000000003" customHeight="1">
      <c r="A4" s="80" t="s">
        <v>35</v>
      </c>
      <c r="B4" s="80" t="s">
        <v>6</v>
      </c>
      <c r="C4" s="80" t="s">
        <v>35</v>
      </c>
      <c r="D4" s="80" t="s">
        <v>6</v>
      </c>
    </row>
    <row r="5" spans="1:4" ht="39.950000000000003" customHeight="1">
      <c r="A5" s="81" t="s">
        <v>211</v>
      </c>
      <c r="B5" s="82"/>
      <c r="C5" s="83" t="s">
        <v>212</v>
      </c>
      <c r="D5" s="82">
        <v>28476</v>
      </c>
    </row>
    <row r="6" spans="1:4" ht="39.950000000000003" customHeight="1">
      <c r="A6" s="81" t="s">
        <v>213</v>
      </c>
      <c r="B6" s="82">
        <v>57061</v>
      </c>
      <c r="C6" s="83" t="s">
        <v>214</v>
      </c>
      <c r="D6" s="82">
        <v>23</v>
      </c>
    </row>
    <row r="7" spans="1:4" ht="39.950000000000003" customHeight="1">
      <c r="A7" s="81" t="s">
        <v>215</v>
      </c>
      <c r="B7" s="82">
        <v>137</v>
      </c>
      <c r="C7" s="83" t="s">
        <v>216</v>
      </c>
      <c r="D7" s="82"/>
    </row>
    <row r="8" spans="1:4" ht="39.950000000000003" customHeight="1">
      <c r="A8" s="84" t="s">
        <v>217</v>
      </c>
      <c r="B8" s="82">
        <v>137</v>
      </c>
      <c r="C8" s="83" t="s">
        <v>218</v>
      </c>
      <c r="D8" s="82">
        <v>34557</v>
      </c>
    </row>
    <row r="9" spans="1:4" ht="39.950000000000003" customHeight="1">
      <c r="A9" s="84" t="s">
        <v>219</v>
      </c>
      <c r="B9" s="82"/>
      <c r="C9" s="85" t="s">
        <v>220</v>
      </c>
      <c r="D9" s="82">
        <v>15143</v>
      </c>
    </row>
    <row r="10" spans="1:4" ht="39.950000000000003" customHeight="1">
      <c r="A10" s="84" t="s">
        <v>221</v>
      </c>
      <c r="B10" s="82"/>
      <c r="C10" s="86" t="s">
        <v>222</v>
      </c>
      <c r="D10" s="82"/>
    </row>
    <row r="11" spans="1:4" ht="39.950000000000003" customHeight="1">
      <c r="A11" s="87" t="s">
        <v>223</v>
      </c>
      <c r="B11" s="82">
        <v>21000</v>
      </c>
      <c r="C11" s="86"/>
      <c r="D11" s="82"/>
    </row>
    <row r="12" spans="1:4" ht="39.950000000000003" customHeight="1">
      <c r="A12" s="87" t="s">
        <v>224</v>
      </c>
      <c r="B12" s="82">
        <v>1</v>
      </c>
      <c r="C12" s="88"/>
      <c r="D12" s="82"/>
    </row>
    <row r="13" spans="1:4" ht="39.950000000000003" customHeight="1">
      <c r="A13" s="84" t="s">
        <v>225</v>
      </c>
      <c r="B13" s="82">
        <f>B5+B6+B7+B12+B11</f>
        <v>78199</v>
      </c>
      <c r="C13" s="88" t="s">
        <v>226</v>
      </c>
      <c r="D13" s="82">
        <f>D5+D6+D7+D8+D9</f>
        <v>78199</v>
      </c>
    </row>
    <row r="16" spans="1:4" ht="87" customHeight="1">
      <c r="A16" s="216" t="s">
        <v>179</v>
      </c>
      <c r="B16" s="216"/>
      <c r="C16" s="216"/>
      <c r="D16" s="216"/>
    </row>
    <row r="18" spans="1:4" ht="51" customHeight="1">
      <c r="A18" s="216" t="s">
        <v>227</v>
      </c>
      <c r="B18" s="216"/>
      <c r="C18" s="216"/>
      <c r="D18" s="216"/>
    </row>
  </sheetData>
  <mergeCells count="4">
    <mergeCell ref="A2:D2"/>
    <mergeCell ref="A3:C3"/>
    <mergeCell ref="A16:D16"/>
    <mergeCell ref="A18:D18"/>
  </mergeCells>
  <phoneticPr fontId="50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IQ10"/>
  <sheetViews>
    <sheetView view="pageBreakPreview" zoomScale="110" zoomScaleNormal="100" workbookViewId="0">
      <selection activeCell="C4" sqref="C4:C5"/>
    </sheetView>
  </sheetViews>
  <sheetFormatPr defaultColWidth="9.125" defaultRowHeight="15.75"/>
  <cols>
    <col min="1" max="1" width="28.375" style="72" customWidth="1"/>
    <col min="2" max="2" width="13.875" style="72" customWidth="1"/>
    <col min="3" max="3" width="28" style="72" customWidth="1"/>
    <col min="4" max="4" width="14.125" style="72" customWidth="1"/>
    <col min="5" max="16384" width="9.125" style="72"/>
  </cols>
  <sheetData>
    <row r="1" spans="1:251" s="71" customFormat="1" ht="2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pans="1:251" ht="33" customHeight="1">
      <c r="A2" s="212" t="s">
        <v>228</v>
      </c>
      <c r="B2" s="212"/>
      <c r="C2" s="212"/>
      <c r="D2" s="212"/>
    </row>
    <row r="3" spans="1:251" ht="21.75" customHeight="1">
      <c r="A3" s="75"/>
      <c r="B3" s="217" t="s">
        <v>229</v>
      </c>
      <c r="C3" s="217"/>
      <c r="D3" s="217"/>
    </row>
    <row r="4" spans="1:251" ht="43.5" customHeight="1">
      <c r="A4" s="218" t="s">
        <v>230</v>
      </c>
      <c r="B4" s="219" t="s">
        <v>172</v>
      </c>
      <c r="C4" s="220" t="s">
        <v>231</v>
      </c>
      <c r="D4" s="219" t="s">
        <v>172</v>
      </c>
    </row>
    <row r="5" spans="1:251" ht="29.25" customHeight="1">
      <c r="A5" s="218"/>
      <c r="B5" s="219"/>
      <c r="C5" s="220"/>
      <c r="D5" s="219"/>
    </row>
    <row r="6" spans="1:251" ht="45" customHeight="1">
      <c r="A6" s="76" t="s">
        <v>232</v>
      </c>
      <c r="B6" s="77"/>
      <c r="C6" s="76" t="s">
        <v>233</v>
      </c>
      <c r="D6" s="77">
        <v>4</v>
      </c>
    </row>
    <row r="7" spans="1:251" ht="45" customHeight="1">
      <c r="A7" s="76" t="s">
        <v>176</v>
      </c>
      <c r="B7" s="77">
        <v>1033</v>
      </c>
      <c r="C7" s="76" t="s">
        <v>234</v>
      </c>
      <c r="D7" s="77"/>
    </row>
    <row r="8" spans="1:251" ht="45" customHeight="1">
      <c r="A8" s="48" t="s">
        <v>177</v>
      </c>
      <c r="B8" s="77"/>
      <c r="C8" s="48" t="s">
        <v>235</v>
      </c>
      <c r="D8" s="77"/>
    </row>
    <row r="9" spans="1:251" ht="45" customHeight="1">
      <c r="A9" s="76" t="s">
        <v>175</v>
      </c>
      <c r="B9" s="77">
        <v>150</v>
      </c>
      <c r="C9" s="76" t="s">
        <v>236</v>
      </c>
      <c r="D9" s="77">
        <v>1179</v>
      </c>
    </row>
    <row r="10" spans="1:251" ht="45" customHeight="1">
      <c r="A10" s="78" t="s">
        <v>237</v>
      </c>
      <c r="B10" s="77">
        <v>1183</v>
      </c>
      <c r="C10" s="78" t="s">
        <v>238</v>
      </c>
      <c r="D10" s="77">
        <v>1183</v>
      </c>
    </row>
  </sheetData>
  <mergeCells count="6">
    <mergeCell ref="A2:D2"/>
    <mergeCell ref="B3:D3"/>
    <mergeCell ref="A4:A5"/>
    <mergeCell ref="B4:B5"/>
    <mergeCell ref="C4:C5"/>
    <mergeCell ref="D4:D5"/>
  </mergeCells>
  <phoneticPr fontId="50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L15"/>
  <sheetViews>
    <sheetView view="pageBreakPreview" topLeftCell="B1" zoomScale="60" zoomScaleNormal="100" workbookViewId="0">
      <selection activeCell="G10" sqref="G10"/>
    </sheetView>
  </sheetViews>
  <sheetFormatPr defaultColWidth="9" defaultRowHeight="14.25"/>
  <cols>
    <col min="1" max="1" width="37.875" customWidth="1"/>
    <col min="2" max="4" width="17.375" customWidth="1"/>
  </cols>
  <sheetData>
    <row r="1" spans="1:12" ht="20.25">
      <c r="A1" s="62" t="s">
        <v>239</v>
      </c>
    </row>
    <row r="2" spans="1:12" ht="36.75" customHeight="1">
      <c r="A2" s="221" t="s">
        <v>240</v>
      </c>
      <c r="B2" s="221"/>
      <c r="C2" s="221"/>
      <c r="D2" s="221"/>
    </row>
    <row r="3" spans="1:12" ht="20.25" customHeight="1">
      <c r="A3" s="1"/>
      <c r="B3" s="1"/>
      <c r="C3" s="1"/>
      <c r="D3" s="1" t="s">
        <v>241</v>
      </c>
    </row>
    <row r="4" spans="1:12" ht="36" customHeight="1">
      <c r="A4" s="63" t="s">
        <v>242</v>
      </c>
      <c r="B4" s="63" t="s">
        <v>243</v>
      </c>
      <c r="C4" s="63" t="s">
        <v>244</v>
      </c>
      <c r="D4" s="63" t="s">
        <v>245</v>
      </c>
    </row>
    <row r="5" spans="1:12" ht="36" customHeight="1">
      <c r="A5" s="64" t="s">
        <v>246</v>
      </c>
      <c r="B5" s="65">
        <v>0</v>
      </c>
      <c r="C5" s="66">
        <v>0</v>
      </c>
      <c r="D5" s="67" t="s">
        <v>247</v>
      </c>
    </row>
    <row r="6" spans="1:12" ht="36" customHeight="1">
      <c r="A6" s="64" t="s">
        <v>248</v>
      </c>
      <c r="B6" s="65">
        <v>5.01</v>
      </c>
      <c r="C6" s="66">
        <v>2.48</v>
      </c>
      <c r="D6" s="68">
        <f>B6/C6*100-100</f>
        <v>102.01612903225799</v>
      </c>
    </row>
    <row r="7" spans="1:12" ht="36" customHeight="1">
      <c r="A7" s="64" t="s">
        <v>249</v>
      </c>
      <c r="B7" s="65">
        <v>202.25</v>
      </c>
      <c r="C7" s="66">
        <v>140.71</v>
      </c>
      <c r="D7" s="68">
        <f t="shared" ref="D7:D10" si="0">B7/C7*100-100</f>
        <v>43.735342193163198</v>
      </c>
    </row>
    <row r="8" spans="1:12" ht="36" customHeight="1">
      <c r="A8" s="64" t="s">
        <v>250</v>
      </c>
      <c r="B8" s="65">
        <v>117.33</v>
      </c>
      <c r="C8" s="66">
        <v>140.71</v>
      </c>
      <c r="D8" s="68">
        <f t="shared" si="0"/>
        <v>-16.615734489375299</v>
      </c>
      <c r="K8">
        <f>0.85*0.85*0.85</f>
        <v>0.61412500000000003</v>
      </c>
    </row>
    <row r="9" spans="1:12" ht="36" customHeight="1">
      <c r="A9" s="64" t="s">
        <v>251</v>
      </c>
      <c r="B9" s="65">
        <v>84.92</v>
      </c>
      <c r="C9" s="66"/>
      <c r="D9" s="68"/>
    </row>
    <row r="10" spans="1:12" ht="36" customHeight="1">
      <c r="A10" s="69" t="s">
        <v>252</v>
      </c>
      <c r="B10" s="70">
        <f>B5+B6+B7</f>
        <v>207.26</v>
      </c>
      <c r="C10" s="70">
        <f>C5+C6+C7</f>
        <v>143.19</v>
      </c>
      <c r="D10" s="68">
        <f t="shared" si="0"/>
        <v>44.7447447447447</v>
      </c>
      <c r="L10">
        <f>140.71/197.97*100-100</f>
        <v>-28.923574278931198</v>
      </c>
    </row>
    <row r="15" spans="1:12" ht="44.25" customHeight="1"/>
  </sheetData>
  <mergeCells count="1">
    <mergeCell ref="A2:D2"/>
  </mergeCells>
  <phoneticPr fontId="50" type="noConversion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14</vt:i4>
      </vt:variant>
    </vt:vector>
  </HeadingPairs>
  <TitlesOfParts>
    <vt:vector size="29" baseType="lpstr">
      <vt:lpstr>表一2021年西工区公共财政收入决算报表</vt:lpstr>
      <vt:lpstr>表二2021年西工区一般公共财政支出预算执行情况表</vt:lpstr>
      <vt:lpstr>表三2021年市对西工区返还收入和转移支付情况决算表</vt:lpstr>
      <vt:lpstr>表四2021年西工区公共预算收支决算平衡表</vt:lpstr>
      <vt:lpstr>表六2021年西工区政府性基金收入执行情况表</vt:lpstr>
      <vt:lpstr>表七2021年西工区政府性基金支出决算表</vt:lpstr>
      <vt:lpstr>表八2021年西工区政府性基金收支决算平衡表</vt:lpstr>
      <vt:lpstr>表九2021年西工区国有资本经营收入执行情况表</vt:lpstr>
      <vt:lpstr>表十2021年西工区“三公”经费支出决算表</vt:lpstr>
      <vt:lpstr>表十一2021年政府债务限额和余额情况表</vt:lpstr>
      <vt:lpstr>表十二2022年1-6月西工区公共财政收入完成情况表</vt:lpstr>
      <vt:lpstr>表十三2022年1-6月西工区公共财政支出情况表</vt:lpstr>
      <vt:lpstr>表十四2022年1-6月西工区政府性基金支出完成情况表</vt:lpstr>
      <vt:lpstr>表十五2022年1-6月西工区国有资本经支出完成情况表 </vt:lpstr>
      <vt:lpstr>表十六2022年政府债务限额和余额情况表 (2)</vt:lpstr>
      <vt:lpstr>表八2021年西工区政府性基金收支决算平衡表!Print_Area</vt:lpstr>
      <vt:lpstr>表二2021年西工区一般公共财政支出预算执行情况表!Print_Area</vt:lpstr>
      <vt:lpstr>表六2021年西工区政府性基金收入执行情况表!Print_Area</vt:lpstr>
      <vt:lpstr>表七2021年西工区政府性基金支出决算表!Print_Area</vt:lpstr>
      <vt:lpstr>表十2021年西工区“三公”经费支出决算表!Print_Area</vt:lpstr>
      <vt:lpstr>'表十二2022年1-6月西工区公共财政收入完成情况表'!Print_Area</vt:lpstr>
      <vt:lpstr>'表十六2022年政府债务限额和余额情况表 (2)'!Print_Area</vt:lpstr>
      <vt:lpstr>'表十三2022年1-6月西工区公共财政支出情况表'!Print_Area</vt:lpstr>
      <vt:lpstr>'表十四2022年1-6月西工区政府性基金支出完成情况表'!Print_Area</vt:lpstr>
      <vt:lpstr>'表十五2022年1-6月西工区国有资本经支出完成情况表 '!Print_Area</vt:lpstr>
      <vt:lpstr>表十一2021年政府债务限额和余额情况表!Print_Area</vt:lpstr>
      <vt:lpstr>表四2021年西工区公共预算收支决算平衡表!Print_Area</vt:lpstr>
      <vt:lpstr>表一2021年西工区公共财政收入决算报表!Print_Area</vt:lpstr>
      <vt:lpstr>'表十三2022年1-6月西工区公共财政支出情况表'!Print_Titles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xggkg</dc:creator>
  <cp:lastModifiedBy>null,null,总收发</cp:lastModifiedBy>
  <cp:lastPrinted>2022-08-16T02:31:00Z</cp:lastPrinted>
  <dcterms:created xsi:type="dcterms:W3CDTF">2011-01-30T01:50:00Z</dcterms:created>
  <dcterms:modified xsi:type="dcterms:W3CDTF">2022-11-11T10:05:23Z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FA1D9BB3C2264641BBDBFB6E17C31669</vt:lpwstr>
  </property>
</Properties>
</file>